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Stockton City 2021\kit\"/>
    </mc:Choice>
  </mc:AlternateContent>
  <xr:revisionPtr revIDLastSave="0" documentId="13_ncr:1_{396DFC30-9501-4302-B9B5-5BD3A86163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asignación!$B$4:$P$97</definedName>
    <definedName name="_xlnm.Print_Titles" localSheetId="1">asignación!$5:$5</definedName>
  </definedNames>
  <calcPr calcId="191029"/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N7" i="2"/>
  <c r="M7" i="2"/>
  <c r="L7" i="2"/>
  <c r="K7" i="2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6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60" i="1"/>
  <c r="P61" i="1"/>
  <c r="P62" i="1"/>
  <c r="R11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Q2" i="1"/>
  <c r="G8" i="2"/>
  <c r="N2" i="1" s="1"/>
  <c r="F8" i="2"/>
  <c r="O21" i="2" l="1"/>
  <c r="P16" i="2"/>
  <c r="P17" i="2"/>
  <c r="P18" i="2"/>
  <c r="O13" i="2"/>
  <c r="P11" i="2"/>
  <c r="P13" i="2"/>
  <c r="P21" i="2"/>
  <c r="O16" i="2"/>
  <c r="P14" i="2"/>
  <c r="P22" i="2"/>
  <c r="O17" i="2"/>
  <c r="O18" i="2"/>
  <c r="O11" i="2"/>
  <c r="O12" i="2"/>
  <c r="O20" i="2"/>
  <c r="O14" i="2"/>
  <c r="O22" i="2"/>
  <c r="P12" i="2"/>
  <c r="P20" i="2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98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R12" i="2" l="1"/>
  <c r="R13" i="2"/>
  <c r="R14" i="2"/>
  <c r="R16" i="2"/>
  <c r="R17" i="2"/>
  <c r="R18" i="2"/>
  <c r="R20" i="2"/>
  <c r="R21" i="2"/>
  <c r="R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E8" i="2"/>
  <c r="D8" i="2"/>
  <c r="C8" i="2"/>
  <c r="C100" i="1"/>
  <c r="J8" i="2" s="1"/>
  <c r="I1" i="2" s="1"/>
  <c r="D100" i="1"/>
  <c r="E100" i="1"/>
  <c r="F100" i="1"/>
  <c r="G100" i="1"/>
  <c r="H100" i="1"/>
  <c r="I100" i="1"/>
  <c r="J100" i="1"/>
  <c r="K100" i="1"/>
  <c r="M100" i="1"/>
  <c r="N100" i="1"/>
  <c r="O100" i="1"/>
  <c r="H9" i="2" l="1"/>
  <c r="G9" i="2"/>
  <c r="O2" i="1" s="1"/>
  <c r="I22" i="2"/>
  <c r="I16" i="2"/>
  <c r="I10" i="2"/>
  <c r="I18" i="2"/>
  <c r="I14" i="2"/>
  <c r="I20" i="2"/>
  <c r="I12" i="2"/>
  <c r="I17" i="2"/>
  <c r="I15" i="2"/>
  <c r="I13" i="2"/>
  <c r="I11" i="2"/>
  <c r="I19" i="2"/>
  <c r="I21" i="2"/>
  <c r="I8" i="2"/>
  <c r="K21" i="2"/>
  <c r="N18" i="2"/>
  <c r="N16" i="2"/>
  <c r="N17" i="2"/>
  <c r="N14" i="2"/>
  <c r="M14" i="2"/>
  <c r="L20" i="2"/>
  <c r="L12" i="2"/>
  <c r="L21" i="2"/>
  <c r="N20" i="2"/>
  <c r="K18" i="2"/>
  <c r="N11" i="2"/>
  <c r="N12" i="2"/>
  <c r="K22" i="2"/>
  <c r="K14" i="2"/>
  <c r="M12" i="2"/>
  <c r="N21" i="2"/>
  <c r="M18" i="2"/>
  <c r="N13" i="2"/>
  <c r="K12" i="2"/>
  <c r="K20" i="2"/>
  <c r="M21" i="2"/>
  <c r="M13" i="2"/>
  <c r="L11" i="2"/>
  <c r="L16" i="2"/>
  <c r="L22" i="2"/>
  <c r="M17" i="2"/>
  <c r="K16" i="2"/>
  <c r="M22" i="2"/>
  <c r="M20" i="2"/>
  <c r="L17" i="2"/>
  <c r="M16" i="2"/>
  <c r="N22" i="2"/>
  <c r="K11" i="2"/>
  <c r="K17" i="2"/>
  <c r="L18" i="2"/>
  <c r="L13" i="2"/>
  <c r="K13" i="2"/>
  <c r="L14" i="2"/>
  <c r="M11" i="2"/>
  <c r="L100" i="1"/>
  <c r="P100" i="1"/>
  <c r="P9" i="2" l="1"/>
  <c r="R2" i="1"/>
  <c r="Q11" i="2"/>
  <c r="O9" i="2"/>
  <c r="Q12" i="2"/>
  <c r="Q22" i="2"/>
  <c r="Q17" i="2"/>
  <c r="Q14" i="2"/>
  <c r="Q13" i="2"/>
  <c r="Q16" i="2"/>
  <c r="Q21" i="2"/>
  <c r="Q18" i="2"/>
  <c r="Q20" i="2"/>
  <c r="H2" i="1" l="1"/>
  <c r="K2" i="1"/>
  <c r="E9" i="2" l="1"/>
  <c r="F9" i="2"/>
  <c r="N9" i="2" l="1"/>
  <c r="L2" i="1"/>
  <c r="M9" i="2"/>
  <c r="I2" i="1"/>
  <c r="B2" i="1" l="1"/>
  <c r="E2" i="1"/>
  <c r="C9" i="2" l="1"/>
  <c r="D9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<sst xmlns="http://schemas.openxmlformats.org/spreadsheetml/2006/main" count="76" uniqueCount="55">
  <si>
    <t>Total</t>
  </si>
  <si>
    <t xml:space="preserve"> Hisp</t>
  </si>
  <si>
    <t>Latino</t>
  </si>
  <si>
    <t>D2:</t>
  </si>
  <si>
    <t>D1:</t>
  </si>
  <si>
    <t>D3:</t>
  </si>
  <si>
    <t>D4:</t>
  </si>
  <si>
    <t>D5:</t>
  </si>
  <si>
    <t>D6:</t>
  </si>
  <si>
    <t>(1-6)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</si>
  <si>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</si>
  <si>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</si>
  <si>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</si>
  <si>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</si>
  <si>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</si>
  <si>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</si>
  <si>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</si>
  <si>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</si>
  <si>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</si>
  <si>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</si>
  <si>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</si>
  <si>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</si>
  <si>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</si>
  <si>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Referencia: Población total &amp; deviación de la ideal por distrito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</si>
  <si>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</si>
  <si>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</si>
  <si>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</si>
  <si>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</si>
  <si>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</si>
  <si>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</si>
  <si>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</si>
  <si>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</si>
  <si>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</si>
  <si>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</si>
  <si>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</si>
  <si>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Totales por distrito</t>
  </si>
  <si>
    <t>Población ideal:</t>
  </si>
  <si>
    <t>Public Participation Kit de la Ciudad de Stockton 2021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</si>
  <si>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</si>
  <si>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</si>
  <si>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</si>
  <si>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</si>
  <si>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</si>
  <si>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</si>
  <si>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</si>
  <si>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</si>
  <si>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</si>
  <si>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</si>
  <si>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</si>
  <si>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</si>
  <si>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</si>
  <si>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</si>
  <si>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Comentarios sobre esta opción</t>
  </si>
  <si>
    <t>Este mapa tiene razón porque…</t>
  </si>
  <si>
    <t>Cuando termine, envíe por e-mail su lista de designaciones a eliza.garza@stocktonca.gov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</si>
</sst>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10</v>
      </c>
    </row>
    <row r="3" spans="1:6" x14ac:dyDescent="0.3">
      <c r="A3" s="1" t="s">
        <v>11</v>
      </c>
    </row>
    <row r="4" spans="1:6" x14ac:dyDescent="0.3">
      <c r="A4" s="2" t="s">
        <v>12</v>
      </c>
    </row>
    <row r="5" spans="1:6" x14ac:dyDescent="0.3">
      <c r="A5" s="2" t="s">
        <v>13</v>
      </c>
    </row>
    <row r="6" spans="1:6" x14ac:dyDescent="0.3">
      <c r="A6" s="2" t="s">
        <v>14</v>
      </c>
    </row>
    <row r="7" spans="1:6" x14ac:dyDescent="0.3">
      <c r="B7" s="2" t="s">
        <v>15</v>
      </c>
    </row>
    <row r="8" spans="1:6" x14ac:dyDescent="0.3">
      <c r="B8" s="2" t="s">
        <v>16</v>
      </c>
    </row>
    <row r="9" spans="1:6" x14ac:dyDescent="0.3">
      <c r="B9" s="2" t="s">
        <v>17</v>
      </c>
    </row>
    <row r="11" spans="1:6" x14ac:dyDescent="0.3">
      <c r="A11" s="1" t="s">
        <v>18</v>
      </c>
      <c r="B11" s="2" t="s">
        <v>19</v>
      </c>
    </row>
    <row r="12" spans="1:6" x14ac:dyDescent="0.3">
      <c r="B12" s="2" t="s">
        <v>20</v>
      </c>
      <c r="F12" s="3" t="s">
        <v>21</v>
      </c>
    </row>
    <row r="14" spans="1:6" x14ac:dyDescent="0.3">
      <c r="A14" s="1" t="s">
        <v>22</v>
      </c>
    </row>
    <row r="15" spans="1:6" x14ac:dyDescent="0.3">
      <c r="B15" s="2" t="s">
        <v>54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8.7773437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6.77734375" style="5" customWidth="1"/>
    <col min="19" max="20" width="6.88671875" style="5" customWidth="1"/>
    <col min="21" max="21" width="6.777343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8" ht="12.6" customHeight="1" thickBot="1" x14ac:dyDescent="0.3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6" thickBot="1" x14ac:dyDescent="0.3">
      <c r="A2" s="39" t="s">
        <v>4</v>
      </c>
      <c r="B2" s="37">
        <f>resultados!$C$8</f>
        <v>0</v>
      </c>
      <c r="C2" s="37">
        <f>resultados!$C$9</f>
        <v>-53467.333333333336</v>
      </c>
      <c r="D2" s="39" t="s">
        <v>3</v>
      </c>
      <c r="E2" s="37">
        <f>resultados!$D$8</f>
        <v>0</v>
      </c>
      <c r="F2" s="37">
        <f>resultados!$D$9</f>
        <v>-53467.333333333336</v>
      </c>
      <c r="G2" s="39" t="s">
        <v>5</v>
      </c>
      <c r="H2" s="37">
        <f>resultados!$E$8</f>
        <v>0</v>
      </c>
      <c r="I2" s="37">
        <f>resultados!$E$9</f>
        <v>-53467.333333333336</v>
      </c>
      <c r="J2" s="39" t="s">
        <v>6</v>
      </c>
      <c r="K2" s="37">
        <f>resultados!$F$8</f>
        <v>0</v>
      </c>
      <c r="L2" s="38">
        <f>resultados!$F$9</f>
        <v>-53467.333333333336</v>
      </c>
      <c r="M2" s="39" t="s">
        <v>7</v>
      </c>
      <c r="N2" s="37">
        <f>resultados!$G$8</f>
        <v>0</v>
      </c>
      <c r="O2" s="38">
        <f>resultados!$G$9</f>
        <v>-53467.333333333336</v>
      </c>
      <c r="P2" s="39" t="s">
        <v>8</v>
      </c>
      <c r="Q2" s="37">
        <f>resultados!$H$8</f>
        <v>0</v>
      </c>
      <c r="R2" s="38">
        <f>resultados!$H$9</f>
        <v>-53467.333333333336</v>
      </c>
    </row>
    <row r="3" spans="1:18" x14ac:dyDescent="0.25">
      <c r="H3" s="36"/>
    </row>
    <row r="4" spans="1:18" ht="13.5" customHeight="1" x14ac:dyDescent="0.25">
      <c r="A4" s="51" t="s">
        <v>24</v>
      </c>
      <c r="B4" s="61" t="s">
        <v>25</v>
      </c>
      <c r="C4" s="61" t="s">
        <v>26</v>
      </c>
      <c r="D4" s="72" t="s">
        <v>27</v>
      </c>
      <c r="E4" s="73"/>
      <c r="F4" s="73"/>
      <c r="G4" s="73"/>
      <c r="H4" s="74"/>
      <c r="I4" s="72" t="s">
        <v>28</v>
      </c>
      <c r="J4" s="73"/>
      <c r="K4" s="73"/>
      <c r="L4" s="74"/>
      <c r="M4" s="72" t="s">
        <v>29</v>
      </c>
      <c r="N4" s="73"/>
      <c r="O4" s="73"/>
      <c r="P4" s="75"/>
    </row>
    <row r="5" spans="1:18" s="4" customFormat="1" x14ac:dyDescent="0.25">
      <c r="A5" s="58" t="s">
        <v>9</v>
      </c>
      <c r="B5" s="59" t="s">
        <v>30</v>
      </c>
      <c r="C5" s="59" t="s">
        <v>0</v>
      </c>
      <c r="D5" s="63" t="s">
        <v>0</v>
      </c>
      <c r="E5" s="60" t="s">
        <v>1</v>
      </c>
      <c r="F5" s="60" t="s">
        <v>31</v>
      </c>
      <c r="G5" s="60" t="s">
        <v>32</v>
      </c>
      <c r="H5" s="62" t="s">
        <v>33</v>
      </c>
      <c r="I5" s="60" t="s">
        <v>0</v>
      </c>
      <c r="J5" s="60" t="s">
        <v>2</v>
      </c>
      <c r="K5" s="69" t="s">
        <v>33</v>
      </c>
      <c r="L5" s="62" t="s">
        <v>34</v>
      </c>
      <c r="M5" s="60" t="s">
        <v>0</v>
      </c>
      <c r="N5" s="60" t="s">
        <v>2</v>
      </c>
      <c r="O5" s="69" t="s">
        <v>33</v>
      </c>
      <c r="P5" s="64" t="s">
        <v>34</v>
      </c>
    </row>
    <row r="6" spans="1:18" x14ac:dyDescent="0.25">
      <c r="A6" s="52"/>
      <c r="B6" s="40">
        <v>1</v>
      </c>
      <c r="C6" s="55">
        <v>0</v>
      </c>
      <c r="D6" s="55">
        <v>0</v>
      </c>
      <c r="E6" s="40">
        <v>0</v>
      </c>
      <c r="F6" s="40">
        <v>0</v>
      </c>
      <c r="G6" s="40">
        <v>0</v>
      </c>
      <c r="H6" s="56">
        <v>0</v>
      </c>
      <c r="I6" s="40">
        <v>39.478543000000002</v>
      </c>
      <c r="J6" s="40">
        <v>11.28049</v>
      </c>
      <c r="K6" s="41">
        <v>4.6938149999999998</v>
      </c>
      <c r="L6" s="53">
        <f>I6-J6-K6</f>
        <v>23.504238000000001</v>
      </c>
      <c r="M6" s="57">
        <v>33.051803999999997</v>
      </c>
      <c r="N6" s="41">
        <v>9.3258869999999998</v>
      </c>
      <c r="O6" s="41">
        <v>3.660946</v>
      </c>
      <c r="P6" s="53">
        <f>M6-N6-O6</f>
        <v>20.064970999999996</v>
      </c>
    </row>
    <row r="7" spans="1:18" x14ac:dyDescent="0.25">
      <c r="A7" s="54"/>
      <c r="B7" s="40">
        <v>2</v>
      </c>
      <c r="C7" s="55">
        <v>6177</v>
      </c>
      <c r="D7" s="55">
        <v>2444.544453</v>
      </c>
      <c r="E7" s="40">
        <v>772.891839</v>
      </c>
      <c r="F7" s="40">
        <v>1208.2457260000001</v>
      </c>
      <c r="G7" s="40">
        <v>353.28709300000003</v>
      </c>
      <c r="H7" s="56">
        <v>7.6198499999999996</v>
      </c>
      <c r="I7" s="40">
        <v>3400.5215170000001</v>
      </c>
      <c r="J7" s="40">
        <v>971.65568599999995</v>
      </c>
      <c r="K7" s="41">
        <v>404.306194</v>
      </c>
      <c r="L7" s="53">
        <f t="shared" ref="L7:L70" si="0">I7-J7-K7</f>
        <v>2024.5596370000001</v>
      </c>
      <c r="M7" s="57">
        <v>2846.9482739999999</v>
      </c>
      <c r="N7" s="41">
        <v>803.29407900000001</v>
      </c>
      <c r="O7" s="41">
        <v>315.33905499999997</v>
      </c>
      <c r="P7" s="53">
        <f t="shared" ref="P7:P97" si="1">M7-N7-O7</f>
        <v>1728.3151399999999</v>
      </c>
    </row>
    <row r="8" spans="1:18" x14ac:dyDescent="0.25">
      <c r="A8" s="54"/>
      <c r="B8" s="40">
        <v>3</v>
      </c>
      <c r="C8" s="55">
        <v>5433</v>
      </c>
      <c r="D8" s="55">
        <v>2492.7216039999998</v>
      </c>
      <c r="E8" s="40">
        <v>615.40640900000005</v>
      </c>
      <c r="F8" s="40">
        <v>1375.607338</v>
      </c>
      <c r="G8" s="40">
        <v>321.713097</v>
      </c>
      <c r="H8" s="56">
        <v>8.5336669999999994</v>
      </c>
      <c r="I8" s="40">
        <v>3098</v>
      </c>
      <c r="J8" s="40">
        <v>908.20647899999994</v>
      </c>
      <c r="K8" s="41">
        <v>339.51431100000002</v>
      </c>
      <c r="L8" s="53">
        <f t="shared" si="0"/>
        <v>1850.2792100000001</v>
      </c>
      <c r="M8" s="57">
        <v>2540.7991900000002</v>
      </c>
      <c r="N8" s="41">
        <v>733.43315099999995</v>
      </c>
      <c r="O8" s="41">
        <v>268.87721199999999</v>
      </c>
      <c r="P8" s="53">
        <f t="shared" si="1"/>
        <v>1538.4888270000001</v>
      </c>
    </row>
    <row r="9" spans="1:18" x14ac:dyDescent="0.25">
      <c r="A9" s="54"/>
      <c r="B9" s="40">
        <v>4</v>
      </c>
      <c r="C9" s="55">
        <v>4839</v>
      </c>
      <c r="D9" s="55">
        <v>1875.181869</v>
      </c>
      <c r="E9" s="40">
        <v>748.00584300000003</v>
      </c>
      <c r="F9" s="40">
        <v>623.91362100000003</v>
      </c>
      <c r="G9" s="40">
        <v>243.17012700000001</v>
      </c>
      <c r="H9" s="56">
        <v>22.924030999999999</v>
      </c>
      <c r="I9" s="40">
        <v>2565.9999870000001</v>
      </c>
      <c r="J9" s="40">
        <v>729.88725799999997</v>
      </c>
      <c r="K9" s="41">
        <v>282.30225999999999</v>
      </c>
      <c r="L9" s="53">
        <f t="shared" si="0"/>
        <v>1553.8104690000002</v>
      </c>
      <c r="M9" s="57">
        <v>2107.63922</v>
      </c>
      <c r="N9" s="41">
        <v>585.77173100000005</v>
      </c>
      <c r="O9" s="41">
        <v>229.18232800000001</v>
      </c>
      <c r="P9" s="53">
        <f t="shared" si="1"/>
        <v>1292.6851609999999</v>
      </c>
    </row>
    <row r="10" spans="1:18" x14ac:dyDescent="0.25">
      <c r="A10" s="52"/>
      <c r="B10" s="40">
        <v>5</v>
      </c>
      <c r="C10" s="55">
        <v>4949</v>
      </c>
      <c r="D10" s="55">
        <v>2807.5475110000002</v>
      </c>
      <c r="E10" s="40">
        <v>582.24354900000003</v>
      </c>
      <c r="F10" s="40">
        <v>1021.407231</v>
      </c>
      <c r="G10" s="40">
        <v>303.88492300000001</v>
      </c>
      <c r="H10" s="56">
        <v>11.629925999999999</v>
      </c>
      <c r="I10" s="40">
        <v>2798.8431500000002</v>
      </c>
      <c r="J10" s="40">
        <v>841.18301399999996</v>
      </c>
      <c r="K10" s="41">
        <v>260.82703800000002</v>
      </c>
      <c r="L10" s="53">
        <f t="shared" si="0"/>
        <v>1696.8330980000001</v>
      </c>
      <c r="M10" s="57">
        <v>2197.828994</v>
      </c>
      <c r="N10" s="41">
        <v>645.22911399999998</v>
      </c>
      <c r="O10" s="41">
        <v>202.881484</v>
      </c>
      <c r="P10" s="53">
        <f t="shared" si="1"/>
        <v>1349.718396</v>
      </c>
    </row>
    <row r="11" spans="1:18" x14ac:dyDescent="0.25">
      <c r="A11" s="54"/>
      <c r="B11" s="40">
        <v>6</v>
      </c>
      <c r="C11" s="55">
        <v>1903</v>
      </c>
      <c r="D11" s="55">
        <v>352.17418300000003</v>
      </c>
      <c r="E11" s="40">
        <v>73.865436000000003</v>
      </c>
      <c r="F11" s="40">
        <v>260.11344100000002</v>
      </c>
      <c r="G11" s="40">
        <v>12.196516000000001</v>
      </c>
      <c r="H11" s="56">
        <v>0.49002000000000001</v>
      </c>
      <c r="I11" s="40">
        <v>1051.9999829999999</v>
      </c>
      <c r="J11" s="40">
        <v>305.01076599999999</v>
      </c>
      <c r="K11" s="41">
        <v>151.999989</v>
      </c>
      <c r="L11" s="53">
        <f t="shared" si="0"/>
        <v>594.98922799999991</v>
      </c>
      <c r="M11" s="57">
        <v>878.99999100000002</v>
      </c>
      <c r="N11" s="41">
        <v>261.59682500000002</v>
      </c>
      <c r="O11" s="41">
        <v>119.999996</v>
      </c>
      <c r="P11" s="53">
        <f t="shared" si="1"/>
        <v>497.40317000000005</v>
      </c>
    </row>
    <row r="12" spans="1:18" x14ac:dyDescent="0.25">
      <c r="A12" s="54"/>
      <c r="B12" s="40">
        <v>7</v>
      </c>
      <c r="C12" s="55">
        <v>2301</v>
      </c>
      <c r="D12" s="55">
        <v>590.87508200000002</v>
      </c>
      <c r="E12" s="40">
        <v>257.47420199999999</v>
      </c>
      <c r="F12" s="40">
        <v>199.98089200000001</v>
      </c>
      <c r="G12" s="40">
        <v>99.866303000000002</v>
      </c>
      <c r="H12" s="56">
        <v>2.3237040000000002</v>
      </c>
      <c r="I12" s="40">
        <v>915.716902</v>
      </c>
      <c r="J12" s="40">
        <v>262.40602999999999</v>
      </c>
      <c r="K12" s="41">
        <v>236.165494</v>
      </c>
      <c r="L12" s="53">
        <f t="shared" si="0"/>
        <v>417.14537800000005</v>
      </c>
      <c r="M12" s="57">
        <v>714.19777799999997</v>
      </c>
      <c r="N12" s="41">
        <v>209.68072699999999</v>
      </c>
      <c r="O12" s="41">
        <v>174.98612900000001</v>
      </c>
      <c r="P12" s="53">
        <f t="shared" si="1"/>
        <v>329.53092199999998</v>
      </c>
    </row>
    <row r="13" spans="1:18" x14ac:dyDescent="0.25">
      <c r="A13" s="54"/>
      <c r="B13" s="40">
        <v>8</v>
      </c>
      <c r="C13" s="55">
        <v>3566</v>
      </c>
      <c r="D13" s="55">
        <v>833.76770099999999</v>
      </c>
      <c r="E13" s="40">
        <v>355.32225099999999</v>
      </c>
      <c r="F13" s="40">
        <v>304.55254600000001</v>
      </c>
      <c r="G13" s="40">
        <v>122.272532</v>
      </c>
      <c r="H13" s="56">
        <v>1.7713749999999999</v>
      </c>
      <c r="I13" s="40">
        <v>1776.282817</v>
      </c>
      <c r="J13" s="40">
        <v>509.00812200000001</v>
      </c>
      <c r="K13" s="41">
        <v>458.10742099999999</v>
      </c>
      <c r="L13" s="53">
        <f t="shared" si="0"/>
        <v>809.16727400000013</v>
      </c>
      <c r="M13" s="57">
        <v>1385.381525</v>
      </c>
      <c r="N13" s="41">
        <v>406.73299700000001</v>
      </c>
      <c r="O13" s="41">
        <v>339.433356</v>
      </c>
      <c r="P13" s="53">
        <f t="shared" si="1"/>
        <v>639.21517199999994</v>
      </c>
    </row>
    <row r="14" spans="1:18" x14ac:dyDescent="0.25">
      <c r="A14" s="52"/>
      <c r="B14" s="40">
        <v>9</v>
      </c>
      <c r="C14" s="55">
        <v>4074</v>
      </c>
      <c r="D14" s="55">
        <v>2456.1331930000001</v>
      </c>
      <c r="E14" s="40">
        <v>644.99990700000001</v>
      </c>
      <c r="F14" s="40">
        <v>1245.000014</v>
      </c>
      <c r="G14" s="40">
        <v>499.99999600000001</v>
      </c>
      <c r="H14" s="56">
        <v>11.133217999999999</v>
      </c>
      <c r="I14" s="40">
        <v>2033.9999909999999</v>
      </c>
      <c r="J14" s="40">
        <v>590.48333400000001</v>
      </c>
      <c r="K14" s="41">
        <v>149.361636</v>
      </c>
      <c r="L14" s="53">
        <f t="shared" si="0"/>
        <v>1294.1550209999998</v>
      </c>
      <c r="M14" s="57">
        <v>1587.373906</v>
      </c>
      <c r="N14" s="41">
        <v>442.64008000000001</v>
      </c>
      <c r="O14" s="41">
        <v>115.037431</v>
      </c>
      <c r="P14" s="53">
        <f t="shared" si="1"/>
        <v>1029.6963950000002</v>
      </c>
    </row>
    <row r="15" spans="1:18" x14ac:dyDescent="0.25">
      <c r="A15" s="54"/>
      <c r="B15" s="40">
        <v>10</v>
      </c>
      <c r="C15" s="55">
        <v>5673</v>
      </c>
      <c r="D15" s="55">
        <v>4270.1778519999998</v>
      </c>
      <c r="E15" s="40">
        <v>1060.0001099999999</v>
      </c>
      <c r="F15" s="40">
        <v>1860.0000239999999</v>
      </c>
      <c r="G15" s="40">
        <v>508.99989699999998</v>
      </c>
      <c r="H15" s="56">
        <v>11.802334</v>
      </c>
      <c r="I15" s="40">
        <v>3099</v>
      </c>
      <c r="J15" s="40">
        <v>873.298946</v>
      </c>
      <c r="K15" s="41">
        <v>341.21540199999998</v>
      </c>
      <c r="L15" s="53">
        <f t="shared" si="0"/>
        <v>1884.4856520000001</v>
      </c>
      <c r="M15" s="57">
        <v>2546.4436540000002</v>
      </c>
      <c r="N15" s="41">
        <v>699.42291499999999</v>
      </c>
      <c r="O15" s="41">
        <v>279.06250999999997</v>
      </c>
      <c r="P15" s="53">
        <f t="shared" si="1"/>
        <v>1567.9582290000001</v>
      </c>
    </row>
    <row r="16" spans="1:18" x14ac:dyDescent="0.25">
      <c r="A16" s="54"/>
      <c r="B16" s="40">
        <v>11</v>
      </c>
      <c r="C16" s="55">
        <v>5369</v>
      </c>
      <c r="D16" s="55">
        <v>3196.5939239999998</v>
      </c>
      <c r="E16" s="40">
        <v>1086.8317589999999</v>
      </c>
      <c r="F16" s="40">
        <v>1584.2839039999999</v>
      </c>
      <c r="G16" s="40">
        <v>391.14784300000002</v>
      </c>
      <c r="H16" s="56">
        <v>8.3303940000000001</v>
      </c>
      <c r="I16" s="40">
        <v>2663</v>
      </c>
      <c r="J16" s="40">
        <v>822.03420600000004</v>
      </c>
      <c r="K16" s="41">
        <v>136.66018600000001</v>
      </c>
      <c r="L16" s="53">
        <f t="shared" si="0"/>
        <v>1704.3056079999999</v>
      </c>
      <c r="M16" s="57">
        <v>1985.8756470000001</v>
      </c>
      <c r="N16" s="41">
        <v>586.82398000000001</v>
      </c>
      <c r="O16" s="41">
        <v>99.094594999999998</v>
      </c>
      <c r="P16" s="53">
        <f t="shared" si="1"/>
        <v>1299.9570720000002</v>
      </c>
    </row>
    <row r="17" spans="1:16" x14ac:dyDescent="0.25">
      <c r="A17" s="54"/>
      <c r="B17" s="40">
        <v>12</v>
      </c>
      <c r="C17" s="55">
        <v>4834</v>
      </c>
      <c r="D17" s="55">
        <v>2665.9319439999999</v>
      </c>
      <c r="E17" s="40">
        <v>997.24822700000004</v>
      </c>
      <c r="F17" s="40">
        <v>1149.619903</v>
      </c>
      <c r="G17" s="40">
        <v>366.78647000000001</v>
      </c>
      <c r="H17" s="56">
        <v>8.5273299999999992</v>
      </c>
      <c r="I17" s="40">
        <v>2443</v>
      </c>
      <c r="J17" s="40">
        <v>762.42518299999995</v>
      </c>
      <c r="K17" s="41">
        <v>135.97495000000001</v>
      </c>
      <c r="L17" s="53">
        <f t="shared" si="0"/>
        <v>1544.5998670000001</v>
      </c>
      <c r="M17" s="57">
        <v>1819.7050650000001</v>
      </c>
      <c r="N17" s="41">
        <v>545.30238799999995</v>
      </c>
      <c r="O17" s="41">
        <v>98.590508999999997</v>
      </c>
      <c r="P17" s="53">
        <f t="shared" si="1"/>
        <v>1175.8121679999999</v>
      </c>
    </row>
    <row r="18" spans="1:16" x14ac:dyDescent="0.25">
      <c r="A18" s="52"/>
      <c r="B18" s="40">
        <v>13</v>
      </c>
      <c r="C18" s="55">
        <v>6457</v>
      </c>
      <c r="D18" s="55">
        <v>3563.396561</v>
      </c>
      <c r="E18" s="40">
        <v>1327.9938609999999</v>
      </c>
      <c r="F18" s="40">
        <v>1526.3983209999999</v>
      </c>
      <c r="G18" s="40">
        <v>510.49012299999998</v>
      </c>
      <c r="H18" s="56">
        <v>21.502371</v>
      </c>
      <c r="I18" s="40">
        <v>2702</v>
      </c>
      <c r="J18" s="40">
        <v>852.21720600000003</v>
      </c>
      <c r="K18" s="41">
        <v>170.22724400000001</v>
      </c>
      <c r="L18" s="53">
        <f t="shared" si="0"/>
        <v>1679.55555</v>
      </c>
      <c r="M18" s="57">
        <v>1995.8568969999999</v>
      </c>
      <c r="N18" s="41">
        <v>609.96249999999998</v>
      </c>
      <c r="O18" s="41">
        <v>123.139219</v>
      </c>
      <c r="P18" s="53">
        <f t="shared" si="1"/>
        <v>1262.7551780000001</v>
      </c>
    </row>
    <row r="19" spans="1:16" x14ac:dyDescent="0.25">
      <c r="A19" s="54"/>
      <c r="B19" s="40">
        <v>14</v>
      </c>
      <c r="C19" s="55">
        <v>5064</v>
      </c>
      <c r="D19" s="55">
        <v>4182.7535500000004</v>
      </c>
      <c r="E19" s="40">
        <v>935.00019499999996</v>
      </c>
      <c r="F19" s="40">
        <v>520.00000899999998</v>
      </c>
      <c r="G19" s="40">
        <v>314.00000299999999</v>
      </c>
      <c r="H19" s="56">
        <v>5.6328019999999999</v>
      </c>
      <c r="I19" s="40">
        <v>1967</v>
      </c>
      <c r="J19" s="40">
        <v>662.75107800000001</v>
      </c>
      <c r="K19" s="41">
        <v>331.77208200000001</v>
      </c>
      <c r="L19" s="53">
        <f t="shared" si="0"/>
        <v>972.47684000000004</v>
      </c>
      <c r="M19" s="57">
        <v>1426.7467039999999</v>
      </c>
      <c r="N19" s="41">
        <v>466.642696</v>
      </c>
      <c r="O19" s="41">
        <v>244.15178399999999</v>
      </c>
      <c r="P19" s="53">
        <f t="shared" si="1"/>
        <v>715.95222399999989</v>
      </c>
    </row>
    <row r="20" spans="1:16" x14ac:dyDescent="0.25">
      <c r="A20" s="54"/>
      <c r="B20" s="40">
        <v>15</v>
      </c>
      <c r="C20" s="55">
        <v>5849</v>
      </c>
      <c r="D20" s="55">
        <v>4450.9915069999997</v>
      </c>
      <c r="E20" s="40">
        <v>1019.999789</v>
      </c>
      <c r="F20" s="40">
        <v>880.00000399999999</v>
      </c>
      <c r="G20" s="40">
        <v>580.00009</v>
      </c>
      <c r="H20" s="56">
        <v>10.991642000000001</v>
      </c>
      <c r="I20" s="40">
        <v>2171.9999990000001</v>
      </c>
      <c r="J20" s="40">
        <v>770.54083100000003</v>
      </c>
      <c r="K20" s="41">
        <v>266.59736199999998</v>
      </c>
      <c r="L20" s="53">
        <f t="shared" si="0"/>
        <v>1134.8618060000001</v>
      </c>
      <c r="M20" s="57">
        <v>1496.231329</v>
      </c>
      <c r="N20" s="41">
        <v>538.67058099999997</v>
      </c>
      <c r="O20" s="41">
        <v>164.304541</v>
      </c>
      <c r="P20" s="53">
        <f t="shared" si="1"/>
        <v>793.25620700000002</v>
      </c>
    </row>
    <row r="21" spans="1:16" x14ac:dyDescent="0.25">
      <c r="A21" s="54"/>
      <c r="B21" s="40">
        <v>16</v>
      </c>
      <c r="C21" s="55">
        <v>6099</v>
      </c>
      <c r="D21" s="55">
        <v>6695.213737</v>
      </c>
      <c r="E21" s="40">
        <v>1101.225653</v>
      </c>
      <c r="F21" s="40">
        <v>420.68550299999998</v>
      </c>
      <c r="G21" s="40">
        <v>373.45797800000003</v>
      </c>
      <c r="H21" s="56">
        <v>10.540974</v>
      </c>
      <c r="I21" s="40">
        <v>2638.8703879999998</v>
      </c>
      <c r="J21" s="40">
        <v>793.131573</v>
      </c>
      <c r="K21" s="41">
        <v>655.66004599999997</v>
      </c>
      <c r="L21" s="53">
        <f t="shared" si="0"/>
        <v>1190.0787689999997</v>
      </c>
      <c r="M21" s="57">
        <v>2031.765265</v>
      </c>
      <c r="N21" s="41">
        <v>617.82867399999998</v>
      </c>
      <c r="O21" s="41">
        <v>494.57408099999998</v>
      </c>
      <c r="P21" s="53">
        <f t="shared" si="1"/>
        <v>919.36251000000016</v>
      </c>
    </row>
    <row r="22" spans="1:16" x14ac:dyDescent="0.25">
      <c r="A22" s="52"/>
      <c r="B22" s="40">
        <v>17</v>
      </c>
      <c r="C22" s="55">
        <v>5637</v>
      </c>
      <c r="D22" s="55">
        <v>7084.3043619999999</v>
      </c>
      <c r="E22" s="40">
        <v>1133.0580010000001</v>
      </c>
      <c r="F22" s="40">
        <v>1195.4233180000001</v>
      </c>
      <c r="G22" s="40">
        <v>624.87956199999996</v>
      </c>
      <c r="H22" s="56">
        <v>6.9534640000000003</v>
      </c>
      <c r="I22" s="40">
        <v>2481.9999330000001</v>
      </c>
      <c r="J22" s="40">
        <v>765.824929</v>
      </c>
      <c r="K22" s="41">
        <v>131.226349</v>
      </c>
      <c r="L22" s="53">
        <f t="shared" si="0"/>
        <v>1584.9486550000001</v>
      </c>
      <c r="M22" s="57">
        <v>1843.583046</v>
      </c>
      <c r="N22" s="41">
        <v>546.31788600000004</v>
      </c>
      <c r="O22" s="41">
        <v>95.011872999999994</v>
      </c>
      <c r="P22" s="53">
        <f t="shared" si="1"/>
        <v>1202.253287</v>
      </c>
    </row>
    <row r="23" spans="1:16" x14ac:dyDescent="0.25">
      <c r="A23" s="54"/>
      <c r="B23" s="40">
        <v>18</v>
      </c>
      <c r="C23" s="55">
        <v>5460</v>
      </c>
      <c r="D23" s="55">
        <v>2835.4825049999999</v>
      </c>
      <c r="E23" s="40">
        <v>1166.830326</v>
      </c>
      <c r="F23" s="40">
        <v>1077.111733</v>
      </c>
      <c r="G23" s="40">
        <v>465.00021199999998</v>
      </c>
      <c r="H23" s="56">
        <v>19.095752999999998</v>
      </c>
      <c r="I23" s="40">
        <v>2291.406927</v>
      </c>
      <c r="J23" s="40">
        <v>728.78393600000004</v>
      </c>
      <c r="K23" s="41">
        <v>158.806937</v>
      </c>
      <c r="L23" s="53">
        <f t="shared" si="0"/>
        <v>1403.8160539999999</v>
      </c>
      <c r="M23" s="57">
        <v>1679.461579</v>
      </c>
      <c r="N23" s="41">
        <v>521.83095800000001</v>
      </c>
      <c r="O23" s="41">
        <v>114.67459700000001</v>
      </c>
      <c r="P23" s="53">
        <f t="shared" si="1"/>
        <v>1042.9560240000001</v>
      </c>
    </row>
    <row r="24" spans="1:16" x14ac:dyDescent="0.25">
      <c r="A24" s="54"/>
      <c r="B24" s="40">
        <v>19</v>
      </c>
      <c r="C24" s="55">
        <v>3769</v>
      </c>
      <c r="D24" s="55">
        <v>1677.2201250000001</v>
      </c>
      <c r="E24" s="40">
        <v>514.99999400000002</v>
      </c>
      <c r="F24" s="40">
        <v>410.00000299999999</v>
      </c>
      <c r="G24" s="40">
        <v>635.00018999999998</v>
      </c>
      <c r="H24" s="56">
        <v>12.219963</v>
      </c>
      <c r="I24" s="40">
        <v>1346</v>
      </c>
      <c r="J24" s="40">
        <v>419.011166</v>
      </c>
      <c r="K24" s="41">
        <v>73.568031000000005</v>
      </c>
      <c r="L24" s="53">
        <f t="shared" si="0"/>
        <v>853.42080299999998</v>
      </c>
      <c r="M24" s="57">
        <v>1002.856659</v>
      </c>
      <c r="N24" s="41">
        <v>299.55575299999998</v>
      </c>
      <c r="O24" s="41">
        <v>53.342359000000002</v>
      </c>
      <c r="P24" s="53">
        <f t="shared" si="1"/>
        <v>649.95854700000007</v>
      </c>
    </row>
    <row r="25" spans="1:16" x14ac:dyDescent="0.25">
      <c r="A25" s="54"/>
      <c r="B25" s="40">
        <v>20</v>
      </c>
      <c r="C25" s="55">
        <v>4216</v>
      </c>
      <c r="D25" s="55">
        <v>2864.5858880000001</v>
      </c>
      <c r="E25" s="40">
        <v>520.00031000000001</v>
      </c>
      <c r="F25" s="40">
        <v>445.00019900000001</v>
      </c>
      <c r="G25" s="40">
        <v>180.00009600000001</v>
      </c>
      <c r="H25" s="56">
        <v>3.3955250000000001</v>
      </c>
      <c r="I25" s="40">
        <v>1382.0002460000001</v>
      </c>
      <c r="J25" s="40">
        <v>490.27974999999998</v>
      </c>
      <c r="K25" s="41">
        <v>169.63058100000001</v>
      </c>
      <c r="L25" s="53">
        <f t="shared" si="0"/>
        <v>722.08991500000013</v>
      </c>
      <c r="M25" s="57">
        <v>952.02212999999995</v>
      </c>
      <c r="N25" s="41">
        <v>342.745341</v>
      </c>
      <c r="O25" s="41">
        <v>104.54369800000001</v>
      </c>
      <c r="P25" s="53">
        <f t="shared" si="1"/>
        <v>504.733091</v>
      </c>
    </row>
    <row r="26" spans="1:16" x14ac:dyDescent="0.25">
      <c r="A26" s="52"/>
      <c r="B26" s="40">
        <v>21</v>
      </c>
      <c r="C26" s="55">
        <v>3291</v>
      </c>
      <c r="D26" s="55">
        <v>2777.3624920000002</v>
      </c>
      <c r="E26" s="40">
        <v>545.60991999999999</v>
      </c>
      <c r="F26" s="40">
        <v>224.10288299999999</v>
      </c>
      <c r="G26" s="40">
        <v>302.92340899999999</v>
      </c>
      <c r="H26" s="56">
        <v>5.0807900000000004</v>
      </c>
      <c r="I26" s="40">
        <v>1266.1297939999999</v>
      </c>
      <c r="J26" s="40">
        <v>403.32069799999999</v>
      </c>
      <c r="K26" s="41">
        <v>299.22721000000001</v>
      </c>
      <c r="L26" s="53">
        <f t="shared" si="0"/>
        <v>563.58188599999994</v>
      </c>
      <c r="M26" s="57">
        <v>958.57855700000005</v>
      </c>
      <c r="N26" s="41">
        <v>304.80705599999999</v>
      </c>
      <c r="O26" s="41">
        <v>231.32059699999999</v>
      </c>
      <c r="P26" s="53">
        <f t="shared" si="1"/>
        <v>422.45090400000004</v>
      </c>
    </row>
    <row r="27" spans="1:16" x14ac:dyDescent="0.25">
      <c r="A27" s="54"/>
      <c r="B27" s="40">
        <v>22</v>
      </c>
      <c r="C27" s="55">
        <v>4240</v>
      </c>
      <c r="D27" s="55">
        <v>2290.791318</v>
      </c>
      <c r="E27" s="40">
        <v>696.05155400000001</v>
      </c>
      <c r="F27" s="40">
        <v>1274.6549190000001</v>
      </c>
      <c r="G27" s="40">
        <v>227.857148</v>
      </c>
      <c r="H27" s="56">
        <v>6.6276809999999999</v>
      </c>
      <c r="I27" s="40">
        <v>2237.0000020000002</v>
      </c>
      <c r="J27" s="40">
        <v>680.97497399999997</v>
      </c>
      <c r="K27" s="41">
        <v>88.970129</v>
      </c>
      <c r="L27" s="53">
        <f t="shared" si="0"/>
        <v>1467.0548990000002</v>
      </c>
      <c r="M27" s="57">
        <v>1677.0261</v>
      </c>
      <c r="N27" s="41">
        <v>487.20760300000001</v>
      </c>
      <c r="O27" s="41">
        <v>61.801841000000003</v>
      </c>
      <c r="P27" s="53">
        <f t="shared" si="1"/>
        <v>1128.016656</v>
      </c>
    </row>
    <row r="28" spans="1:16" x14ac:dyDescent="0.25">
      <c r="A28" s="54"/>
      <c r="B28" s="40">
        <v>23</v>
      </c>
      <c r="C28" s="55">
        <v>1486</v>
      </c>
      <c r="D28" s="55">
        <v>1103.3680320000001</v>
      </c>
      <c r="E28" s="40">
        <v>314.90734500000002</v>
      </c>
      <c r="F28" s="40">
        <v>602.09837300000004</v>
      </c>
      <c r="G28" s="40">
        <v>126.66667</v>
      </c>
      <c r="H28" s="56">
        <v>4.6956519999999999</v>
      </c>
      <c r="I28" s="40">
        <v>824.99157100000002</v>
      </c>
      <c r="J28" s="40">
        <v>249.87528399999999</v>
      </c>
      <c r="K28" s="41">
        <v>30.066210999999999</v>
      </c>
      <c r="L28" s="53">
        <f t="shared" si="0"/>
        <v>545.0500760000001</v>
      </c>
      <c r="M28" s="57">
        <v>620.15003899999999</v>
      </c>
      <c r="N28" s="41">
        <v>178.77068800000001</v>
      </c>
      <c r="O28" s="41">
        <v>20.713267999999999</v>
      </c>
      <c r="P28" s="53">
        <f t="shared" si="1"/>
        <v>420.66608299999996</v>
      </c>
    </row>
    <row r="29" spans="1:16" x14ac:dyDescent="0.25">
      <c r="A29" s="54"/>
      <c r="B29" s="40">
        <v>24</v>
      </c>
      <c r="C29" s="55">
        <v>4839</v>
      </c>
      <c r="D29" s="55">
        <v>2395.2047109999999</v>
      </c>
      <c r="E29" s="40">
        <v>1170.0003059999999</v>
      </c>
      <c r="F29" s="40">
        <v>599.99989600000004</v>
      </c>
      <c r="G29" s="40">
        <v>465.00008600000001</v>
      </c>
      <c r="H29" s="56">
        <v>14.259779</v>
      </c>
      <c r="I29" s="40">
        <v>1873</v>
      </c>
      <c r="J29" s="40">
        <v>662.50836600000002</v>
      </c>
      <c r="K29" s="41">
        <v>83.851577000000006</v>
      </c>
      <c r="L29" s="53">
        <f t="shared" si="0"/>
        <v>1126.6400570000001</v>
      </c>
      <c r="M29" s="57">
        <v>1325.842611</v>
      </c>
      <c r="N29" s="41">
        <v>461.39477799999997</v>
      </c>
      <c r="O29" s="41">
        <v>59.075904000000001</v>
      </c>
      <c r="P29" s="53">
        <f t="shared" si="1"/>
        <v>805.37192900000002</v>
      </c>
    </row>
    <row r="30" spans="1:16" x14ac:dyDescent="0.25">
      <c r="A30" s="52"/>
      <c r="B30" s="40">
        <v>25</v>
      </c>
      <c r="C30" s="55">
        <v>4867</v>
      </c>
      <c r="D30" s="55">
        <v>2541.459938</v>
      </c>
      <c r="E30" s="40">
        <v>1074.9999989999999</v>
      </c>
      <c r="F30" s="40">
        <v>1104.999785</v>
      </c>
      <c r="G30" s="40">
        <v>320.00009699999998</v>
      </c>
      <c r="H30" s="56">
        <v>18.960063999999999</v>
      </c>
      <c r="I30" s="40">
        <v>1948.999992</v>
      </c>
      <c r="J30" s="40">
        <v>658.47332600000004</v>
      </c>
      <c r="K30" s="41">
        <v>142.40596099999999</v>
      </c>
      <c r="L30" s="53">
        <f t="shared" si="0"/>
        <v>1148.120705</v>
      </c>
      <c r="M30" s="57">
        <v>1412.05583</v>
      </c>
      <c r="N30" s="41">
        <v>466.62937499999998</v>
      </c>
      <c r="O30" s="41">
        <v>105.048306</v>
      </c>
      <c r="P30" s="53">
        <f t="shared" si="1"/>
        <v>840.37814900000001</v>
      </c>
    </row>
    <row r="31" spans="1:16" x14ac:dyDescent="0.25">
      <c r="A31" s="52"/>
      <c r="B31" s="40">
        <v>26</v>
      </c>
      <c r="C31" s="55">
        <v>1409</v>
      </c>
      <c r="D31" s="55">
        <v>605.30879300000004</v>
      </c>
      <c r="E31" s="40">
        <v>175.00000299999999</v>
      </c>
      <c r="F31" s="40">
        <v>239.99980600000001</v>
      </c>
      <c r="G31" s="40">
        <v>174.99989299999999</v>
      </c>
      <c r="H31" s="56">
        <v>1.309091</v>
      </c>
      <c r="I31" s="40">
        <v>547.99991599999998</v>
      </c>
      <c r="J31" s="40">
        <v>208.59860699999999</v>
      </c>
      <c r="K31" s="41">
        <v>27.072168000000001</v>
      </c>
      <c r="L31" s="53">
        <f t="shared" si="0"/>
        <v>312.32914099999999</v>
      </c>
      <c r="M31" s="57">
        <v>375.20336099999997</v>
      </c>
      <c r="N31" s="41">
        <v>143.61756099999999</v>
      </c>
      <c r="O31" s="41">
        <v>19.246621000000001</v>
      </c>
      <c r="P31" s="53">
        <f t="shared" si="1"/>
        <v>212.33917899999997</v>
      </c>
    </row>
    <row r="32" spans="1:16" x14ac:dyDescent="0.25">
      <c r="A32" s="52"/>
      <c r="B32" s="40">
        <v>27</v>
      </c>
      <c r="C32" s="55">
        <v>4803</v>
      </c>
      <c r="D32" s="55">
        <v>1808.6895219999999</v>
      </c>
      <c r="E32" s="40">
        <v>722.16064100000006</v>
      </c>
      <c r="F32" s="40">
        <v>415.01872900000001</v>
      </c>
      <c r="G32" s="40">
        <v>528.05560800000001</v>
      </c>
      <c r="H32" s="56">
        <v>7.0239419999999999</v>
      </c>
      <c r="I32" s="40">
        <v>1866.577207</v>
      </c>
      <c r="J32" s="40">
        <v>687.92275500000005</v>
      </c>
      <c r="K32" s="41">
        <v>209.37750800000001</v>
      </c>
      <c r="L32" s="53">
        <f t="shared" si="0"/>
        <v>969.27694399999996</v>
      </c>
      <c r="M32" s="57">
        <v>1313.2044539999999</v>
      </c>
      <c r="N32" s="41">
        <v>481.92847899999998</v>
      </c>
      <c r="O32" s="41">
        <v>136.07117199999999</v>
      </c>
      <c r="P32" s="53">
        <f t="shared" si="1"/>
        <v>695.20480300000008</v>
      </c>
    </row>
    <row r="33" spans="1:16" x14ac:dyDescent="0.25">
      <c r="A33" s="52"/>
      <c r="B33" s="40">
        <v>28</v>
      </c>
      <c r="C33" s="55">
        <v>3755</v>
      </c>
      <c r="D33" s="55">
        <v>5558.3505189999996</v>
      </c>
      <c r="E33" s="40">
        <v>669.96946800000001</v>
      </c>
      <c r="F33" s="40">
        <v>217.613246</v>
      </c>
      <c r="G33" s="40">
        <v>313.25971900000002</v>
      </c>
      <c r="H33" s="56">
        <v>0.69326900000000002</v>
      </c>
      <c r="I33" s="40">
        <v>1508.837141</v>
      </c>
      <c r="J33" s="40">
        <v>450.82722999999999</v>
      </c>
      <c r="K33" s="41">
        <v>364.49489699999998</v>
      </c>
      <c r="L33" s="53">
        <f t="shared" si="0"/>
        <v>693.51501400000006</v>
      </c>
      <c r="M33" s="57">
        <v>1104.023985</v>
      </c>
      <c r="N33" s="41">
        <v>342.29122000000001</v>
      </c>
      <c r="O33" s="41">
        <v>276.75830999999999</v>
      </c>
      <c r="P33" s="53">
        <f t="shared" si="1"/>
        <v>484.97445499999998</v>
      </c>
    </row>
    <row r="34" spans="1:16" x14ac:dyDescent="0.25">
      <c r="A34" s="52"/>
      <c r="B34" s="40">
        <v>29</v>
      </c>
      <c r="C34" s="55">
        <v>7811</v>
      </c>
      <c r="D34" s="55">
        <v>4755.9151920000004</v>
      </c>
      <c r="E34" s="40">
        <v>1157.2727930000001</v>
      </c>
      <c r="F34" s="40">
        <v>2964.3280890000001</v>
      </c>
      <c r="G34" s="40">
        <v>581.50000999999997</v>
      </c>
      <c r="H34" s="56">
        <v>12.814282</v>
      </c>
      <c r="I34" s="40">
        <v>4584.0213059999996</v>
      </c>
      <c r="J34" s="40">
        <v>1049.5267449999999</v>
      </c>
      <c r="K34" s="41">
        <v>209.15916799999999</v>
      </c>
      <c r="L34" s="53">
        <f t="shared" si="0"/>
        <v>3325.3353929999994</v>
      </c>
      <c r="M34" s="57">
        <v>3732.7523639999999</v>
      </c>
      <c r="N34" s="41">
        <v>784.51583500000004</v>
      </c>
      <c r="O34" s="41">
        <v>174.32838599999999</v>
      </c>
      <c r="P34" s="53">
        <f t="shared" si="1"/>
        <v>2773.9081429999997</v>
      </c>
    </row>
    <row r="35" spans="1:16" x14ac:dyDescent="0.25">
      <c r="A35" s="52"/>
      <c r="B35" s="40">
        <v>30</v>
      </c>
      <c r="C35" s="55">
        <v>2217</v>
      </c>
      <c r="D35" s="55">
        <v>1120.66257</v>
      </c>
      <c r="E35" s="40">
        <v>272.89793600000002</v>
      </c>
      <c r="F35" s="40">
        <v>564.48710500000004</v>
      </c>
      <c r="G35" s="40">
        <v>240.89890500000001</v>
      </c>
      <c r="H35" s="56">
        <v>8.0637910000000002</v>
      </c>
      <c r="I35" s="40">
        <v>1146.0000090000001</v>
      </c>
      <c r="J35" s="40">
        <v>309.57721299999997</v>
      </c>
      <c r="K35" s="41">
        <v>55.297710000000002</v>
      </c>
      <c r="L35" s="53">
        <f t="shared" si="0"/>
        <v>781.12508600000001</v>
      </c>
      <c r="M35" s="57">
        <v>894.11860899999999</v>
      </c>
      <c r="N35" s="41">
        <v>224.665053</v>
      </c>
      <c r="O35" s="41">
        <v>42.928466</v>
      </c>
      <c r="P35" s="53">
        <f t="shared" si="1"/>
        <v>626.52508999999998</v>
      </c>
    </row>
    <row r="36" spans="1:16" x14ac:dyDescent="0.25">
      <c r="A36" s="52"/>
      <c r="B36" s="40">
        <v>31</v>
      </c>
      <c r="C36" s="55">
        <v>6674</v>
      </c>
      <c r="D36" s="55">
        <v>3210.4135030000002</v>
      </c>
      <c r="E36" s="40">
        <v>1010.000395</v>
      </c>
      <c r="F36" s="40">
        <v>1800.0004980000001</v>
      </c>
      <c r="G36" s="40">
        <v>389.999999</v>
      </c>
      <c r="H36" s="56">
        <v>10.412602</v>
      </c>
      <c r="I36" s="40">
        <v>3840.0002140000001</v>
      </c>
      <c r="J36" s="40">
        <v>974.60080100000005</v>
      </c>
      <c r="K36" s="41">
        <v>424.641595</v>
      </c>
      <c r="L36" s="53">
        <f t="shared" si="0"/>
        <v>2440.757818</v>
      </c>
      <c r="M36" s="57">
        <v>3204.3917160000001</v>
      </c>
      <c r="N36" s="41">
        <v>781.75276899999994</v>
      </c>
      <c r="O36" s="41">
        <v>348.96086600000001</v>
      </c>
      <c r="P36" s="53">
        <f t="shared" si="1"/>
        <v>2073.6780810000005</v>
      </c>
    </row>
    <row r="37" spans="1:16" x14ac:dyDescent="0.25">
      <c r="A37" s="52"/>
      <c r="B37" s="40">
        <v>32</v>
      </c>
      <c r="C37" s="55">
        <v>3183</v>
      </c>
      <c r="D37" s="55">
        <v>1926.7199949999999</v>
      </c>
      <c r="E37" s="40">
        <v>399.47008799999998</v>
      </c>
      <c r="F37" s="40">
        <v>1213.9359199999999</v>
      </c>
      <c r="G37" s="40">
        <v>169.72121200000001</v>
      </c>
      <c r="H37" s="56">
        <v>6.3762619999999997</v>
      </c>
      <c r="I37" s="40">
        <v>1824.3163500000001</v>
      </c>
      <c r="J37" s="40">
        <v>516.09725100000003</v>
      </c>
      <c r="K37" s="41">
        <v>88.238681</v>
      </c>
      <c r="L37" s="53">
        <f t="shared" si="0"/>
        <v>1219.9804179999999</v>
      </c>
      <c r="M37" s="57">
        <v>1393.01623</v>
      </c>
      <c r="N37" s="41">
        <v>368.32603799999998</v>
      </c>
      <c r="O37" s="41">
        <v>67.787676000000005</v>
      </c>
      <c r="P37" s="53">
        <f t="shared" si="1"/>
        <v>956.90251599999999</v>
      </c>
    </row>
    <row r="38" spans="1:16" x14ac:dyDescent="0.25">
      <c r="A38" s="52"/>
      <c r="B38" s="40">
        <v>33</v>
      </c>
      <c r="C38" s="55">
        <v>4701</v>
      </c>
      <c r="D38" s="55">
        <v>2712.2230650000001</v>
      </c>
      <c r="E38" s="40">
        <v>1006.200279</v>
      </c>
      <c r="F38" s="40">
        <v>1114.950507</v>
      </c>
      <c r="G38" s="40">
        <v>527.22281399999997</v>
      </c>
      <c r="H38" s="56">
        <v>5.9605430000000004</v>
      </c>
      <c r="I38" s="40">
        <v>2325.1757379999999</v>
      </c>
      <c r="J38" s="40">
        <v>720.37550199999998</v>
      </c>
      <c r="K38" s="41">
        <v>113.09766</v>
      </c>
      <c r="L38" s="53">
        <f t="shared" si="0"/>
        <v>1491.7025760000001</v>
      </c>
      <c r="M38" s="57">
        <v>1739.4767979999999</v>
      </c>
      <c r="N38" s="41">
        <v>516.35376499999995</v>
      </c>
      <c r="O38" s="41">
        <v>82.966205000000002</v>
      </c>
      <c r="P38" s="53">
        <f t="shared" si="1"/>
        <v>1140.1568279999999</v>
      </c>
    </row>
    <row r="39" spans="1:16" x14ac:dyDescent="0.25">
      <c r="A39" s="52"/>
      <c r="B39" s="40">
        <v>34</v>
      </c>
      <c r="C39" s="55">
        <v>3066</v>
      </c>
      <c r="D39" s="55">
        <v>1756.2791689999999</v>
      </c>
      <c r="E39" s="40">
        <v>669.99999600000001</v>
      </c>
      <c r="F39" s="40">
        <v>655.00008800000001</v>
      </c>
      <c r="G39" s="40">
        <v>374.99999400000002</v>
      </c>
      <c r="H39" s="56">
        <v>2.8346460000000002</v>
      </c>
      <c r="I39" s="40">
        <v>1209.0000170000001</v>
      </c>
      <c r="J39" s="40">
        <v>383.78700400000002</v>
      </c>
      <c r="K39" s="41">
        <v>57.363266000000003</v>
      </c>
      <c r="L39" s="53">
        <f t="shared" si="0"/>
        <v>767.84974700000009</v>
      </c>
      <c r="M39" s="57">
        <v>813.30965400000002</v>
      </c>
      <c r="N39" s="41">
        <v>259.67059399999999</v>
      </c>
      <c r="O39" s="41">
        <v>36.098309999999998</v>
      </c>
      <c r="P39" s="53">
        <f t="shared" si="1"/>
        <v>517.54075</v>
      </c>
    </row>
    <row r="40" spans="1:16" x14ac:dyDescent="0.25">
      <c r="A40" s="52"/>
      <c r="B40" s="40">
        <v>35</v>
      </c>
      <c r="C40" s="55">
        <v>1443</v>
      </c>
      <c r="D40" s="55">
        <v>1154.7957939999999</v>
      </c>
      <c r="E40" s="40">
        <v>529.99999600000001</v>
      </c>
      <c r="F40" s="40">
        <v>539.99987599999997</v>
      </c>
      <c r="G40" s="40">
        <v>75.000000999999997</v>
      </c>
      <c r="H40" s="56">
        <v>9.7959189999999996</v>
      </c>
      <c r="I40" s="40">
        <v>754</v>
      </c>
      <c r="J40" s="40">
        <v>240.566971</v>
      </c>
      <c r="K40" s="41">
        <v>35.058118999999998</v>
      </c>
      <c r="L40" s="53">
        <f t="shared" si="0"/>
        <v>478.37491000000006</v>
      </c>
      <c r="M40" s="57">
        <v>548.90999599999998</v>
      </c>
      <c r="N40" s="41">
        <v>166.27832699999999</v>
      </c>
      <c r="O40" s="41">
        <v>25.667551</v>
      </c>
      <c r="P40" s="53">
        <f t="shared" si="1"/>
        <v>356.96411799999998</v>
      </c>
    </row>
    <row r="41" spans="1:16" x14ac:dyDescent="0.25">
      <c r="A41" s="52"/>
      <c r="B41" s="40">
        <v>36</v>
      </c>
      <c r="C41" s="55">
        <v>2883</v>
      </c>
      <c r="D41" s="55">
        <v>1750.270669</v>
      </c>
      <c r="E41" s="40">
        <v>505.11847799999998</v>
      </c>
      <c r="F41" s="40">
        <v>879.38339299999996</v>
      </c>
      <c r="G41" s="40">
        <v>165.00000399999999</v>
      </c>
      <c r="H41" s="56">
        <v>13.26881</v>
      </c>
      <c r="I41" s="40">
        <v>1412.907342</v>
      </c>
      <c r="J41" s="40">
        <v>450.79421200000002</v>
      </c>
      <c r="K41" s="41">
        <v>65.694794000000002</v>
      </c>
      <c r="L41" s="53">
        <f t="shared" si="0"/>
        <v>896.41833599999995</v>
      </c>
      <c r="M41" s="57">
        <v>1028.5927770000001</v>
      </c>
      <c r="N41" s="41">
        <v>311.58604000000003</v>
      </c>
      <c r="O41" s="41">
        <v>48.097976000000003</v>
      </c>
      <c r="P41" s="53">
        <f t="shared" si="1"/>
        <v>668.90876100000003</v>
      </c>
    </row>
    <row r="42" spans="1:16" x14ac:dyDescent="0.25">
      <c r="A42" s="52"/>
      <c r="B42" s="40">
        <v>37</v>
      </c>
      <c r="C42" s="55">
        <v>2713</v>
      </c>
      <c r="D42" s="55">
        <v>1099.287327</v>
      </c>
      <c r="E42" s="40">
        <v>443.59504500000003</v>
      </c>
      <c r="F42" s="40">
        <v>301.94869399999999</v>
      </c>
      <c r="G42" s="40">
        <v>220.838368</v>
      </c>
      <c r="H42" s="56">
        <v>9.3357550000000007</v>
      </c>
      <c r="I42" s="40">
        <v>1034.4228000000001</v>
      </c>
      <c r="J42" s="40">
        <v>360.07673599999998</v>
      </c>
      <c r="K42" s="41">
        <v>85.883356000000006</v>
      </c>
      <c r="L42" s="53">
        <f t="shared" si="0"/>
        <v>588.46270800000002</v>
      </c>
      <c r="M42" s="57">
        <v>738.33315100000004</v>
      </c>
      <c r="N42" s="41">
        <v>250.64738500000001</v>
      </c>
      <c r="O42" s="41">
        <v>56.941726000000003</v>
      </c>
      <c r="P42" s="53">
        <f t="shared" si="1"/>
        <v>430.74404000000004</v>
      </c>
    </row>
    <row r="43" spans="1:16" x14ac:dyDescent="0.25">
      <c r="A43" s="52"/>
      <c r="B43" s="40">
        <v>38</v>
      </c>
      <c r="C43" s="55">
        <v>6755</v>
      </c>
      <c r="D43" s="55">
        <v>3125.5370710000002</v>
      </c>
      <c r="E43" s="40">
        <v>749.88164400000005</v>
      </c>
      <c r="F43" s="40">
        <v>380.61657600000001</v>
      </c>
      <c r="G43" s="40">
        <v>1099.999912</v>
      </c>
      <c r="H43" s="56">
        <v>11.118836999999999</v>
      </c>
      <c r="I43" s="40">
        <v>1941.0926910000001</v>
      </c>
      <c r="J43" s="40">
        <v>650.67853100000002</v>
      </c>
      <c r="K43" s="41">
        <v>152.00147899999999</v>
      </c>
      <c r="L43" s="53">
        <f t="shared" si="0"/>
        <v>1138.412681</v>
      </c>
      <c r="M43" s="57">
        <v>1396.4187890000001</v>
      </c>
      <c r="N43" s="41">
        <v>455.129188</v>
      </c>
      <c r="O43" s="41">
        <v>108.707393</v>
      </c>
      <c r="P43" s="53">
        <f t="shared" si="1"/>
        <v>832.58220800000004</v>
      </c>
    </row>
    <row r="44" spans="1:16" x14ac:dyDescent="0.25">
      <c r="A44" s="52"/>
      <c r="B44" s="40">
        <v>39</v>
      </c>
      <c r="C44" s="55">
        <v>2114</v>
      </c>
      <c r="D44" s="55">
        <v>516.83419700000002</v>
      </c>
      <c r="E44" s="40">
        <v>210.68016</v>
      </c>
      <c r="F44" s="40">
        <v>177.57053199999999</v>
      </c>
      <c r="G44" s="40">
        <v>105.555458</v>
      </c>
      <c r="H44" s="56">
        <v>3.0280459999999998</v>
      </c>
      <c r="I44" s="40">
        <v>905</v>
      </c>
      <c r="J44" s="40">
        <v>325.28397999999999</v>
      </c>
      <c r="K44" s="41">
        <v>103.53102800000001</v>
      </c>
      <c r="L44" s="53">
        <f t="shared" si="0"/>
        <v>476.18499200000008</v>
      </c>
      <c r="M44" s="57">
        <v>640.01182800000004</v>
      </c>
      <c r="N44" s="41">
        <v>229.44135600000001</v>
      </c>
      <c r="O44" s="41">
        <v>71.092259999999996</v>
      </c>
      <c r="P44" s="53">
        <f t="shared" si="1"/>
        <v>339.47821199999998</v>
      </c>
    </row>
    <row r="45" spans="1:16" x14ac:dyDescent="0.25">
      <c r="A45" s="52"/>
      <c r="B45" s="40">
        <v>40</v>
      </c>
      <c r="C45" s="55">
        <v>2870</v>
      </c>
      <c r="D45" s="55">
        <v>1084.2514699999999</v>
      </c>
      <c r="E45" s="40">
        <v>523.56437200000005</v>
      </c>
      <c r="F45" s="40">
        <v>350.46227499999998</v>
      </c>
      <c r="G45" s="40">
        <v>205.55067399999999</v>
      </c>
      <c r="H45" s="56">
        <v>4.6741570000000001</v>
      </c>
      <c r="I45" s="40">
        <v>1192</v>
      </c>
      <c r="J45" s="40">
        <v>422.02908100000002</v>
      </c>
      <c r="K45" s="41">
        <v>126.51471600000001</v>
      </c>
      <c r="L45" s="53">
        <f t="shared" si="0"/>
        <v>643.45620299999996</v>
      </c>
      <c r="M45" s="57">
        <v>846.22485900000004</v>
      </c>
      <c r="N45" s="41">
        <v>297.11193500000002</v>
      </c>
      <c r="O45" s="41">
        <v>87.404290000000003</v>
      </c>
      <c r="P45" s="53">
        <f t="shared" si="1"/>
        <v>461.70863400000002</v>
      </c>
    </row>
    <row r="46" spans="1:16" x14ac:dyDescent="0.25">
      <c r="A46" s="52"/>
      <c r="B46" s="40">
        <v>41</v>
      </c>
      <c r="C46" s="55">
        <v>4312</v>
      </c>
      <c r="D46" s="55">
        <v>2965.6194500000001</v>
      </c>
      <c r="E46" s="40">
        <v>672.77775399999996</v>
      </c>
      <c r="F46" s="40">
        <v>244.26665600000001</v>
      </c>
      <c r="G46" s="40">
        <v>303.49385100000001</v>
      </c>
      <c r="H46" s="56">
        <v>8.4558529999999994</v>
      </c>
      <c r="I46" s="40">
        <v>1933.0346930000001</v>
      </c>
      <c r="J46" s="40">
        <v>685.07910300000003</v>
      </c>
      <c r="K46" s="41">
        <v>223.48115000000001</v>
      </c>
      <c r="L46" s="53">
        <f t="shared" si="0"/>
        <v>1024.47444</v>
      </c>
      <c r="M46" s="57">
        <v>1371.1392470000001</v>
      </c>
      <c r="N46" s="41">
        <v>485.19382899999999</v>
      </c>
      <c r="O46" s="41">
        <v>158.03477699999999</v>
      </c>
      <c r="P46" s="53">
        <f t="shared" si="1"/>
        <v>727.91064100000006</v>
      </c>
    </row>
    <row r="47" spans="1:16" x14ac:dyDescent="0.25">
      <c r="A47" s="52"/>
      <c r="B47" s="40">
        <v>42</v>
      </c>
      <c r="C47" s="55">
        <v>3662</v>
      </c>
      <c r="D47" s="55">
        <v>2124.1602069999999</v>
      </c>
      <c r="E47" s="40">
        <v>350.26469600000001</v>
      </c>
      <c r="F47" s="40">
        <v>1701.27801</v>
      </c>
      <c r="G47" s="40">
        <v>63.846155000000003</v>
      </c>
      <c r="H47" s="56">
        <v>8.7713370000000008</v>
      </c>
      <c r="I47" s="40">
        <v>2659.9999790000002</v>
      </c>
      <c r="J47" s="40">
        <v>338.30024100000003</v>
      </c>
      <c r="K47" s="41">
        <v>391.67825299999998</v>
      </c>
      <c r="L47" s="53">
        <f t="shared" si="0"/>
        <v>1930.0214850000002</v>
      </c>
      <c r="M47" s="57">
        <v>2350.0239919999999</v>
      </c>
      <c r="N47" s="41">
        <v>288.71984700000002</v>
      </c>
      <c r="O47" s="41">
        <v>345.42610500000001</v>
      </c>
      <c r="P47" s="53">
        <f t="shared" si="1"/>
        <v>1715.8780400000001</v>
      </c>
    </row>
    <row r="48" spans="1:16" x14ac:dyDescent="0.25">
      <c r="A48" s="52"/>
      <c r="B48" s="40">
        <v>43</v>
      </c>
      <c r="C48" s="55">
        <v>3543</v>
      </c>
      <c r="D48" s="55">
        <v>2345.5378390000001</v>
      </c>
      <c r="E48" s="40">
        <v>275.00009799999998</v>
      </c>
      <c r="F48" s="40">
        <v>679.99988299999995</v>
      </c>
      <c r="G48" s="40">
        <v>849.99989100000005</v>
      </c>
      <c r="H48" s="56">
        <v>0.53797499999999998</v>
      </c>
      <c r="I48" s="40">
        <v>1603.000002</v>
      </c>
      <c r="J48" s="40">
        <v>503.97659800000002</v>
      </c>
      <c r="K48" s="41">
        <v>78.279500999999996</v>
      </c>
      <c r="L48" s="53">
        <f t="shared" si="0"/>
        <v>1020.743903</v>
      </c>
      <c r="M48" s="57">
        <v>1056.120502</v>
      </c>
      <c r="N48" s="41">
        <v>318.081996</v>
      </c>
      <c r="O48" s="41">
        <v>56.669474000000001</v>
      </c>
      <c r="P48" s="53">
        <f t="shared" si="1"/>
        <v>681.36903199999995</v>
      </c>
    </row>
    <row r="49" spans="1:16" x14ac:dyDescent="0.25">
      <c r="A49" s="52"/>
      <c r="B49" s="40">
        <v>44</v>
      </c>
      <c r="C49" s="55">
        <v>4676</v>
      </c>
      <c r="D49" s="55">
        <v>2943.2417839999998</v>
      </c>
      <c r="E49" s="40">
        <v>920.00028299999997</v>
      </c>
      <c r="F49" s="40">
        <v>875.00010299999997</v>
      </c>
      <c r="G49" s="40">
        <v>177.999898</v>
      </c>
      <c r="H49" s="56">
        <v>16.908165</v>
      </c>
      <c r="I49" s="40">
        <v>1373.000041</v>
      </c>
      <c r="J49" s="40">
        <v>500.32769000000002</v>
      </c>
      <c r="K49" s="41">
        <v>67.569972000000007</v>
      </c>
      <c r="L49" s="53">
        <f t="shared" si="0"/>
        <v>805.10237899999993</v>
      </c>
      <c r="M49" s="57">
        <v>960.00124300000004</v>
      </c>
      <c r="N49" s="41">
        <v>347.65989200000001</v>
      </c>
      <c r="O49" s="41">
        <v>46.505868</v>
      </c>
      <c r="P49" s="53">
        <f t="shared" si="1"/>
        <v>565.83548300000007</v>
      </c>
    </row>
    <row r="50" spans="1:16" x14ac:dyDescent="0.25">
      <c r="A50" s="52"/>
      <c r="B50" s="40">
        <v>45</v>
      </c>
      <c r="C50" s="55">
        <v>2885</v>
      </c>
      <c r="D50" s="55">
        <v>1576.334965</v>
      </c>
      <c r="E50" s="40">
        <v>549.23289399999999</v>
      </c>
      <c r="F50" s="40">
        <v>556.14374899999996</v>
      </c>
      <c r="G50" s="40">
        <v>464.84272900000002</v>
      </c>
      <c r="H50" s="56">
        <v>2.115583</v>
      </c>
      <c r="I50" s="40">
        <v>1354</v>
      </c>
      <c r="J50" s="40">
        <v>471.10999199999998</v>
      </c>
      <c r="K50" s="41">
        <v>42.469946</v>
      </c>
      <c r="L50" s="53">
        <f t="shared" si="0"/>
        <v>840.42006200000003</v>
      </c>
      <c r="M50" s="57">
        <v>961.97321599999998</v>
      </c>
      <c r="N50" s="41">
        <v>308.56672200000003</v>
      </c>
      <c r="O50" s="41">
        <v>30.548356999999999</v>
      </c>
      <c r="P50" s="53">
        <f t="shared" si="1"/>
        <v>622.85813699999994</v>
      </c>
    </row>
    <row r="51" spans="1:16" x14ac:dyDescent="0.25">
      <c r="A51" s="52"/>
      <c r="B51" s="40">
        <v>46</v>
      </c>
      <c r="C51" s="55">
        <v>2667</v>
      </c>
      <c r="D51" s="55">
        <v>1906.8204229999999</v>
      </c>
      <c r="E51" s="40">
        <v>643.022111</v>
      </c>
      <c r="F51" s="40">
        <v>998.29735200000005</v>
      </c>
      <c r="G51" s="40">
        <v>232.66002599999999</v>
      </c>
      <c r="H51" s="56">
        <v>12.215904</v>
      </c>
      <c r="I51" s="40">
        <v>1320.999998</v>
      </c>
      <c r="J51" s="40">
        <v>537.19669099999999</v>
      </c>
      <c r="K51" s="41">
        <v>28.272321999999999</v>
      </c>
      <c r="L51" s="53">
        <f t="shared" si="0"/>
        <v>755.53098499999999</v>
      </c>
      <c r="M51" s="57">
        <v>936.23640699999999</v>
      </c>
      <c r="N51" s="41">
        <v>362.83386100000001</v>
      </c>
      <c r="O51" s="41">
        <v>16.573433000000001</v>
      </c>
      <c r="P51" s="53">
        <f t="shared" si="1"/>
        <v>556.82911300000001</v>
      </c>
    </row>
    <row r="52" spans="1:16" x14ac:dyDescent="0.25">
      <c r="A52" s="52"/>
      <c r="B52" s="40">
        <v>47</v>
      </c>
      <c r="C52" s="55">
        <v>3645</v>
      </c>
      <c r="D52" s="55">
        <v>3021.2178600000002</v>
      </c>
      <c r="E52" s="40">
        <v>750.65198399999997</v>
      </c>
      <c r="F52" s="40">
        <v>1625.1307489999999</v>
      </c>
      <c r="G52" s="40">
        <v>156.034583</v>
      </c>
      <c r="H52" s="56">
        <v>1.650485</v>
      </c>
      <c r="I52" s="40">
        <v>1017.9999800000001</v>
      </c>
      <c r="J52" s="40">
        <v>383.61307099999999</v>
      </c>
      <c r="K52" s="41">
        <v>36.740388000000003</v>
      </c>
      <c r="L52" s="53">
        <f t="shared" si="0"/>
        <v>597.64652100000001</v>
      </c>
      <c r="M52" s="57">
        <v>766.72507199999995</v>
      </c>
      <c r="N52" s="41">
        <v>286.00090899999998</v>
      </c>
      <c r="O52" s="41">
        <v>24.541878000000001</v>
      </c>
      <c r="P52" s="53">
        <f t="shared" si="1"/>
        <v>456.18228499999998</v>
      </c>
    </row>
    <row r="53" spans="1:16" x14ac:dyDescent="0.25">
      <c r="A53" s="52"/>
      <c r="B53" s="40">
        <v>48</v>
      </c>
      <c r="C53" s="55">
        <v>3508</v>
      </c>
      <c r="D53" s="55">
        <v>1604.422153</v>
      </c>
      <c r="E53" s="40">
        <v>751.21243300000003</v>
      </c>
      <c r="F53" s="40">
        <v>763.81658200000004</v>
      </c>
      <c r="G53" s="40">
        <v>59.000000999999997</v>
      </c>
      <c r="H53" s="56">
        <v>9.564565</v>
      </c>
      <c r="I53" s="40">
        <v>1518.684794</v>
      </c>
      <c r="J53" s="40">
        <v>617.20041300000003</v>
      </c>
      <c r="K53" s="41">
        <v>57.234983999999997</v>
      </c>
      <c r="L53" s="53">
        <f t="shared" si="0"/>
        <v>844.24939700000004</v>
      </c>
      <c r="M53" s="57">
        <v>1108.4104299999999</v>
      </c>
      <c r="N53" s="41">
        <v>452.03184299999998</v>
      </c>
      <c r="O53" s="41">
        <v>36.678595999999999</v>
      </c>
      <c r="P53" s="53">
        <f t="shared" si="1"/>
        <v>619.69999099999995</v>
      </c>
    </row>
    <row r="54" spans="1:16" x14ac:dyDescent="0.25">
      <c r="A54" s="52"/>
      <c r="B54" s="40">
        <v>49</v>
      </c>
      <c r="C54" s="55">
        <v>2676</v>
      </c>
      <c r="D54" s="55">
        <v>783.04296599999998</v>
      </c>
      <c r="E54" s="40">
        <v>330.875788</v>
      </c>
      <c r="F54" s="40">
        <v>236.96295599999999</v>
      </c>
      <c r="G54" s="40">
        <v>126.402868</v>
      </c>
      <c r="H54" s="56">
        <v>1.132007</v>
      </c>
      <c r="I54" s="40">
        <v>1056.9999869999999</v>
      </c>
      <c r="J54" s="40">
        <v>429.56015100000002</v>
      </c>
      <c r="K54" s="41">
        <v>39.840769000000002</v>
      </c>
      <c r="L54" s="53">
        <f t="shared" si="0"/>
        <v>587.59906699999988</v>
      </c>
      <c r="M54" s="57">
        <v>771.44738800000005</v>
      </c>
      <c r="N54" s="41">
        <v>314.61252899999999</v>
      </c>
      <c r="O54" s="41">
        <v>25.530615999999998</v>
      </c>
      <c r="P54" s="53">
        <f t="shared" si="1"/>
        <v>431.30424300000004</v>
      </c>
    </row>
    <row r="55" spans="1:16" x14ac:dyDescent="0.25">
      <c r="A55" s="52"/>
      <c r="B55" s="40">
        <v>50</v>
      </c>
      <c r="C55" s="55">
        <v>3580</v>
      </c>
      <c r="D55" s="55">
        <v>2642.8760419999999</v>
      </c>
      <c r="E55" s="40">
        <v>754.34801000000004</v>
      </c>
      <c r="F55" s="40">
        <v>1764.869316</v>
      </c>
      <c r="G55" s="40">
        <v>62.965516999999998</v>
      </c>
      <c r="H55" s="56">
        <v>26.943190000000001</v>
      </c>
      <c r="I55" s="40">
        <v>2452</v>
      </c>
      <c r="J55" s="40">
        <v>595.39820499999996</v>
      </c>
      <c r="K55" s="41">
        <v>70.694990000000004</v>
      </c>
      <c r="L55" s="53">
        <f t="shared" si="0"/>
        <v>1785.9068050000001</v>
      </c>
      <c r="M55" s="57">
        <v>2105.9666259999999</v>
      </c>
      <c r="N55" s="41">
        <v>503.24091299999998</v>
      </c>
      <c r="O55" s="41">
        <v>58.602426999999999</v>
      </c>
      <c r="P55" s="53">
        <f t="shared" si="1"/>
        <v>1544.1232859999998</v>
      </c>
    </row>
    <row r="56" spans="1:16" x14ac:dyDescent="0.25">
      <c r="A56" s="52"/>
      <c r="B56" s="40">
        <v>51</v>
      </c>
      <c r="C56" s="55">
        <v>5282</v>
      </c>
      <c r="D56" s="55">
        <v>3493.0383059999999</v>
      </c>
      <c r="E56" s="40">
        <v>1585.539923</v>
      </c>
      <c r="F56" s="40">
        <v>1305.170942</v>
      </c>
      <c r="G56" s="40">
        <v>489.99998900000003</v>
      </c>
      <c r="H56" s="56">
        <v>38.663997000000002</v>
      </c>
      <c r="I56" s="40">
        <v>2687</v>
      </c>
      <c r="J56" s="40">
        <v>1032.2884550000001</v>
      </c>
      <c r="K56" s="41">
        <v>87.589062999999996</v>
      </c>
      <c r="L56" s="53">
        <f t="shared" si="0"/>
        <v>1567.122482</v>
      </c>
      <c r="M56" s="57">
        <v>2012.863679</v>
      </c>
      <c r="N56" s="41">
        <v>770.99562100000003</v>
      </c>
      <c r="O56" s="41">
        <v>60.476691000000002</v>
      </c>
      <c r="P56" s="53">
        <f t="shared" si="1"/>
        <v>1181.3913669999999</v>
      </c>
    </row>
    <row r="57" spans="1:16" x14ac:dyDescent="0.25">
      <c r="A57" s="52"/>
      <c r="B57" s="40">
        <v>52</v>
      </c>
      <c r="C57" s="55">
        <v>1593</v>
      </c>
      <c r="D57" s="55">
        <v>972.58152299999995</v>
      </c>
      <c r="E57" s="40">
        <v>700.366488</v>
      </c>
      <c r="F57" s="40">
        <v>245.07431500000001</v>
      </c>
      <c r="G57" s="40">
        <v>9.0674159999999997</v>
      </c>
      <c r="H57" s="56">
        <v>18.073308999999998</v>
      </c>
      <c r="I57" s="40">
        <v>270.99999400000002</v>
      </c>
      <c r="J57" s="40">
        <v>130.40642399999999</v>
      </c>
      <c r="K57" s="41">
        <v>11.126512999999999</v>
      </c>
      <c r="L57" s="53">
        <f t="shared" si="0"/>
        <v>129.46705700000004</v>
      </c>
      <c r="M57" s="57">
        <v>189.208552</v>
      </c>
      <c r="N57" s="41">
        <v>87.951631000000006</v>
      </c>
      <c r="O57" s="41">
        <v>7.760859</v>
      </c>
      <c r="P57" s="53">
        <f t="shared" si="1"/>
        <v>93.496061999999995</v>
      </c>
    </row>
    <row r="58" spans="1:16" x14ac:dyDescent="0.25">
      <c r="A58" s="52"/>
      <c r="B58" s="40">
        <v>53</v>
      </c>
      <c r="C58" s="55">
        <v>6</v>
      </c>
      <c r="D58" s="55">
        <v>5.6928939999999999</v>
      </c>
      <c r="E58" s="40">
        <v>0</v>
      </c>
      <c r="F58" s="40">
        <v>5.6928939999999999</v>
      </c>
      <c r="G58" s="40">
        <v>0</v>
      </c>
      <c r="H58" s="56">
        <v>0</v>
      </c>
      <c r="I58" s="40">
        <v>0</v>
      </c>
      <c r="J58" s="40">
        <v>0</v>
      </c>
      <c r="K58" s="41">
        <v>0</v>
      </c>
      <c r="L58" s="53">
        <f t="shared" si="0"/>
        <v>0</v>
      </c>
      <c r="M58" s="57">
        <v>0</v>
      </c>
      <c r="N58" s="41">
        <v>0</v>
      </c>
      <c r="O58" s="41">
        <v>0</v>
      </c>
      <c r="P58" s="53">
        <f t="shared" si="1"/>
        <v>0</v>
      </c>
    </row>
    <row r="59" spans="1:16" x14ac:dyDescent="0.25">
      <c r="A59" s="52"/>
      <c r="B59" s="40">
        <v>54</v>
      </c>
      <c r="C59" s="55">
        <v>2309</v>
      </c>
      <c r="D59" s="55">
        <v>989.90635899999995</v>
      </c>
      <c r="E59" s="40">
        <v>427.52115300000003</v>
      </c>
      <c r="F59" s="40">
        <v>111.406779</v>
      </c>
      <c r="G59" s="40">
        <v>444.75307700000002</v>
      </c>
      <c r="H59" s="56">
        <v>4.225352</v>
      </c>
      <c r="I59" s="40">
        <v>611</v>
      </c>
      <c r="J59" s="40">
        <v>250.338066</v>
      </c>
      <c r="K59" s="41">
        <v>13.107908</v>
      </c>
      <c r="L59" s="53">
        <f t="shared" si="0"/>
        <v>347.55402599999996</v>
      </c>
      <c r="M59" s="57">
        <v>433.42984799999999</v>
      </c>
      <c r="N59" s="41">
        <v>169.01812100000001</v>
      </c>
      <c r="O59" s="41">
        <v>7.8047329999999997</v>
      </c>
      <c r="P59" s="53">
        <f t="shared" si="1"/>
        <v>256.60699399999999</v>
      </c>
    </row>
    <row r="60" spans="1:16" x14ac:dyDescent="0.25">
      <c r="A60" s="52"/>
      <c r="B60" s="40">
        <v>55</v>
      </c>
      <c r="C60" s="55">
        <v>4042</v>
      </c>
      <c r="D60" s="55">
        <v>2254.3039469999999</v>
      </c>
      <c r="E60" s="40">
        <v>882.479152</v>
      </c>
      <c r="F60" s="40">
        <v>938.59333200000003</v>
      </c>
      <c r="G60" s="40">
        <v>350.24713700000001</v>
      </c>
      <c r="H60" s="56">
        <v>65.896013999999994</v>
      </c>
      <c r="I60" s="40">
        <v>1981.9999989999999</v>
      </c>
      <c r="J60" s="40">
        <v>824.408592</v>
      </c>
      <c r="K60" s="41">
        <v>42.726033999999999</v>
      </c>
      <c r="L60" s="53">
        <f t="shared" si="0"/>
        <v>1114.8653729999999</v>
      </c>
      <c r="M60" s="57">
        <v>1408.588614</v>
      </c>
      <c r="N60" s="41">
        <v>556.17832299999998</v>
      </c>
      <c r="O60" s="41">
        <v>26.235858</v>
      </c>
      <c r="P60" s="53">
        <f t="shared" si="1"/>
        <v>826.17443300000002</v>
      </c>
    </row>
    <row r="61" spans="1:16" x14ac:dyDescent="0.25">
      <c r="A61" s="52"/>
      <c r="B61" s="40">
        <v>56</v>
      </c>
      <c r="C61" s="55">
        <v>3351</v>
      </c>
      <c r="D61" s="55">
        <v>2137.6436399999998</v>
      </c>
      <c r="E61" s="40">
        <v>829.99948500000005</v>
      </c>
      <c r="F61" s="40">
        <v>1045.000121</v>
      </c>
      <c r="G61" s="40">
        <v>254.999898</v>
      </c>
      <c r="H61" s="56">
        <v>3.6441379999999999</v>
      </c>
      <c r="I61" s="40">
        <v>1860.9999989999999</v>
      </c>
      <c r="J61" s="40">
        <v>726.23991000000001</v>
      </c>
      <c r="K61" s="41">
        <v>40.229761000000003</v>
      </c>
      <c r="L61" s="53">
        <f t="shared" si="0"/>
        <v>1094.5303279999998</v>
      </c>
      <c r="M61" s="57">
        <v>1297.636634</v>
      </c>
      <c r="N61" s="41">
        <v>484.901476</v>
      </c>
      <c r="O61" s="41">
        <v>31.194441000000001</v>
      </c>
      <c r="P61" s="53">
        <f t="shared" si="1"/>
        <v>781.54071699999997</v>
      </c>
    </row>
    <row r="62" spans="1:16" x14ac:dyDescent="0.25">
      <c r="A62" s="52"/>
      <c r="B62" s="40">
        <v>57</v>
      </c>
      <c r="C62" s="55">
        <v>4454</v>
      </c>
      <c r="D62" s="55">
        <v>2357.324642</v>
      </c>
      <c r="E62" s="40">
        <v>983.42455399999994</v>
      </c>
      <c r="F62" s="40">
        <v>790.49019999999996</v>
      </c>
      <c r="G62" s="40">
        <v>503.48013099999997</v>
      </c>
      <c r="H62" s="56">
        <v>61.179746000000002</v>
      </c>
      <c r="I62" s="40">
        <v>1766.9999969999999</v>
      </c>
      <c r="J62" s="40">
        <v>709.26980100000003</v>
      </c>
      <c r="K62" s="41">
        <v>28.475453000000002</v>
      </c>
      <c r="L62" s="53">
        <f t="shared" si="0"/>
        <v>1029.254743</v>
      </c>
      <c r="M62" s="57">
        <v>1123.229484</v>
      </c>
      <c r="N62" s="41">
        <v>433.648797</v>
      </c>
      <c r="O62" s="41">
        <v>23.346709000000001</v>
      </c>
      <c r="P62" s="53">
        <f t="shared" si="1"/>
        <v>666.23397799999987</v>
      </c>
    </row>
    <row r="63" spans="1:16" x14ac:dyDescent="0.25">
      <c r="A63" s="52"/>
      <c r="B63" s="40">
        <v>58</v>
      </c>
      <c r="C63" s="55">
        <v>962</v>
      </c>
      <c r="D63" s="55">
        <v>1123.0413430000001</v>
      </c>
      <c r="E63" s="40">
        <v>324.21607299999999</v>
      </c>
      <c r="F63" s="40">
        <v>90.088037</v>
      </c>
      <c r="G63" s="40">
        <v>19.677655999999999</v>
      </c>
      <c r="H63" s="56">
        <v>12.631023000000001</v>
      </c>
      <c r="I63" s="40">
        <v>288</v>
      </c>
      <c r="J63" s="40">
        <v>188.49564599999999</v>
      </c>
      <c r="K63" s="41">
        <v>3.8722690000000002</v>
      </c>
      <c r="L63" s="53">
        <f t="shared" si="0"/>
        <v>95.632085000000004</v>
      </c>
      <c r="M63" s="57">
        <v>176.43025499999999</v>
      </c>
      <c r="N63" s="41">
        <v>116.473963</v>
      </c>
      <c r="O63" s="41">
        <v>2.4201700000000002</v>
      </c>
      <c r="P63" s="53">
        <f t="shared" si="1"/>
        <v>57.536121999999992</v>
      </c>
    </row>
    <row r="64" spans="1:16" x14ac:dyDescent="0.25">
      <c r="A64" s="52"/>
      <c r="B64" s="40">
        <v>59</v>
      </c>
      <c r="C64" s="55">
        <v>1506</v>
      </c>
      <c r="D64" s="55">
        <v>709.43387900000005</v>
      </c>
      <c r="E64" s="40">
        <v>220.00010599999999</v>
      </c>
      <c r="F64" s="40">
        <v>229.99981099999999</v>
      </c>
      <c r="G64" s="40">
        <v>220.00000499999999</v>
      </c>
      <c r="H64" s="56">
        <v>9.4339619999999993</v>
      </c>
      <c r="I64" s="40">
        <v>585</v>
      </c>
      <c r="J64" s="40">
        <v>245.41072800000001</v>
      </c>
      <c r="K64" s="41">
        <v>8.2820269999999994</v>
      </c>
      <c r="L64" s="53">
        <f t="shared" si="0"/>
        <v>331.30724499999997</v>
      </c>
      <c r="M64" s="57">
        <v>355.60111899999998</v>
      </c>
      <c r="N64" s="41">
        <v>145.16841700000001</v>
      </c>
      <c r="O64" s="41">
        <v>6.8359579999999998</v>
      </c>
      <c r="P64" s="53">
        <f t="shared" si="1"/>
        <v>203.59674399999997</v>
      </c>
    </row>
    <row r="65" spans="1:16" x14ac:dyDescent="0.25">
      <c r="A65" s="52"/>
      <c r="B65" s="40">
        <v>60</v>
      </c>
      <c r="C65" s="55">
        <v>636</v>
      </c>
      <c r="D65" s="55">
        <v>302.08858800000002</v>
      </c>
      <c r="E65" s="40">
        <v>98.912132999999997</v>
      </c>
      <c r="F65" s="40">
        <v>76.543211999999997</v>
      </c>
      <c r="G65" s="40">
        <v>126.633242</v>
      </c>
      <c r="H65" s="56">
        <v>0</v>
      </c>
      <c r="I65" s="40">
        <v>320</v>
      </c>
      <c r="J65" s="40">
        <v>134.24176399999999</v>
      </c>
      <c r="K65" s="41">
        <v>4.5303380000000004</v>
      </c>
      <c r="L65" s="53">
        <f t="shared" si="0"/>
        <v>181.22789800000001</v>
      </c>
      <c r="M65" s="57">
        <v>194.516851</v>
      </c>
      <c r="N65" s="41">
        <v>79.408364000000006</v>
      </c>
      <c r="O65" s="41">
        <v>3.739325</v>
      </c>
      <c r="P65" s="53">
        <f t="shared" si="1"/>
        <v>111.369162</v>
      </c>
    </row>
    <row r="66" spans="1:16" x14ac:dyDescent="0.25">
      <c r="A66" s="52"/>
      <c r="B66" s="40">
        <v>61</v>
      </c>
      <c r="C66" s="55">
        <v>2169</v>
      </c>
      <c r="D66" s="55">
        <v>790.08546699999999</v>
      </c>
      <c r="E66" s="40">
        <v>364.09970299999998</v>
      </c>
      <c r="F66" s="40">
        <v>160.22457499999999</v>
      </c>
      <c r="G66" s="40">
        <v>247.05160100000001</v>
      </c>
      <c r="H66" s="56">
        <v>3.7095899999999999</v>
      </c>
      <c r="I66" s="40">
        <v>586</v>
      </c>
      <c r="J66" s="40">
        <v>344.99739</v>
      </c>
      <c r="K66" s="41">
        <v>7.9957469999999997</v>
      </c>
      <c r="L66" s="53">
        <f t="shared" si="0"/>
        <v>233.00686300000001</v>
      </c>
      <c r="M66" s="57">
        <v>358.20920999999998</v>
      </c>
      <c r="N66" s="41">
        <v>211.36349799999999</v>
      </c>
      <c r="O66" s="41">
        <v>5.4626229999999998</v>
      </c>
      <c r="P66" s="53">
        <f t="shared" si="1"/>
        <v>141.38308899999998</v>
      </c>
    </row>
    <row r="67" spans="1:16" x14ac:dyDescent="0.25">
      <c r="A67" s="52"/>
      <c r="B67" s="40">
        <v>62</v>
      </c>
      <c r="C67" s="55">
        <v>3084</v>
      </c>
      <c r="D67" s="55">
        <v>2115.4200489999998</v>
      </c>
      <c r="E67" s="40">
        <v>835.76029100000005</v>
      </c>
      <c r="F67" s="40">
        <v>402.35721100000001</v>
      </c>
      <c r="G67" s="40">
        <v>85.499247999999994</v>
      </c>
      <c r="H67" s="56">
        <v>4.2318730000000002</v>
      </c>
      <c r="I67" s="40">
        <v>891.00000299999999</v>
      </c>
      <c r="J67" s="40">
        <v>493.00931400000002</v>
      </c>
      <c r="K67" s="41">
        <v>12.401982</v>
      </c>
      <c r="L67" s="53">
        <f t="shared" si="0"/>
        <v>385.588707</v>
      </c>
      <c r="M67" s="57">
        <v>544.19415800000002</v>
      </c>
      <c r="N67" s="41">
        <v>300.555949</v>
      </c>
      <c r="O67" s="41">
        <v>8.8636330000000001</v>
      </c>
      <c r="P67" s="53">
        <f t="shared" si="1"/>
        <v>234.77457600000002</v>
      </c>
    </row>
    <row r="68" spans="1:16" x14ac:dyDescent="0.25">
      <c r="A68" s="52"/>
      <c r="B68" s="40">
        <v>63</v>
      </c>
      <c r="C68" s="55">
        <v>3254</v>
      </c>
      <c r="D68" s="55">
        <v>1776.9335100000001</v>
      </c>
      <c r="E68" s="40">
        <v>1173.750959</v>
      </c>
      <c r="F68" s="40">
        <v>535.98205700000005</v>
      </c>
      <c r="G68" s="40">
        <v>60.666668999999999</v>
      </c>
      <c r="H68" s="56">
        <v>2.5338349999999998</v>
      </c>
      <c r="I68" s="40">
        <v>1016.003899</v>
      </c>
      <c r="J68" s="40">
        <v>664.97369700000002</v>
      </c>
      <c r="K68" s="41">
        <v>13.66052</v>
      </c>
      <c r="L68" s="53">
        <f t="shared" si="0"/>
        <v>337.36968200000001</v>
      </c>
      <c r="M68" s="57">
        <v>622.40934400000003</v>
      </c>
      <c r="N68" s="41">
        <v>410.89623999999998</v>
      </c>
      <c r="O68" s="41">
        <v>8.5378229999999995</v>
      </c>
      <c r="P68" s="53">
        <f t="shared" si="1"/>
        <v>202.97528100000005</v>
      </c>
    </row>
    <row r="69" spans="1:16" x14ac:dyDescent="0.25">
      <c r="A69" s="52"/>
      <c r="B69" s="40">
        <v>64</v>
      </c>
      <c r="C69" s="55">
        <v>1084</v>
      </c>
      <c r="D69" s="55">
        <v>343.09855199999998</v>
      </c>
      <c r="E69" s="40">
        <v>257.95062200000001</v>
      </c>
      <c r="F69" s="40">
        <v>34.253731000000002</v>
      </c>
      <c r="G69" s="40">
        <v>49.689379000000002</v>
      </c>
      <c r="H69" s="56">
        <v>1.2048190000000001</v>
      </c>
      <c r="I69" s="40">
        <v>227</v>
      </c>
      <c r="J69" s="40">
        <v>138.25399300000001</v>
      </c>
      <c r="K69" s="41">
        <v>4.3900750000000004</v>
      </c>
      <c r="L69" s="53">
        <f t="shared" si="0"/>
        <v>84.355931999999996</v>
      </c>
      <c r="M69" s="57">
        <v>132.26217800000001</v>
      </c>
      <c r="N69" s="41">
        <v>85.664627999999993</v>
      </c>
      <c r="O69" s="41">
        <v>2.5629420000000001</v>
      </c>
      <c r="P69" s="53">
        <f t="shared" si="1"/>
        <v>44.034608000000013</v>
      </c>
    </row>
    <row r="70" spans="1:16" x14ac:dyDescent="0.25">
      <c r="A70" s="52"/>
      <c r="B70" s="40">
        <v>65</v>
      </c>
      <c r="C70" s="55">
        <v>1933</v>
      </c>
      <c r="D70" s="55">
        <v>764.94014500000003</v>
      </c>
      <c r="E70" s="40">
        <v>362.09124300000002</v>
      </c>
      <c r="F70" s="40">
        <v>149.56828400000001</v>
      </c>
      <c r="G70" s="40">
        <v>196.43835999999999</v>
      </c>
      <c r="H70" s="56">
        <v>29.773672000000001</v>
      </c>
      <c r="I70" s="40">
        <v>597</v>
      </c>
      <c r="J70" s="40">
        <v>364.37178899999998</v>
      </c>
      <c r="K70" s="41">
        <v>11.530284</v>
      </c>
      <c r="L70" s="53">
        <f t="shared" si="0"/>
        <v>221.09792700000003</v>
      </c>
      <c r="M70" s="57">
        <v>347.36378200000001</v>
      </c>
      <c r="N70" s="41">
        <v>225.67622600000001</v>
      </c>
      <c r="O70" s="41">
        <v>6.7166689999999996</v>
      </c>
      <c r="P70" s="53">
        <f t="shared" si="1"/>
        <v>114.970887</v>
      </c>
    </row>
    <row r="71" spans="1:16" x14ac:dyDescent="0.25">
      <c r="A71" s="52"/>
      <c r="B71" s="40">
        <v>66</v>
      </c>
      <c r="C71" s="55">
        <v>1357</v>
      </c>
      <c r="D71" s="55">
        <v>9984.0565389999992</v>
      </c>
      <c r="E71" s="40">
        <v>166.08775700000001</v>
      </c>
      <c r="F71" s="40">
        <v>128.45689400000001</v>
      </c>
      <c r="G71" s="40">
        <v>98.366968</v>
      </c>
      <c r="H71" s="56">
        <v>3.1448499999999999</v>
      </c>
      <c r="I71" s="40">
        <v>466</v>
      </c>
      <c r="J71" s="40">
        <v>284.22667100000001</v>
      </c>
      <c r="K71" s="41">
        <v>8.9950320000000001</v>
      </c>
      <c r="L71" s="53">
        <f t="shared" ref="L71:L98" si="2">I71-J71-K71</f>
        <v>172.77829699999998</v>
      </c>
      <c r="M71" s="57">
        <v>271.16758299999998</v>
      </c>
      <c r="N71" s="41">
        <v>176.02611300000001</v>
      </c>
      <c r="O71" s="41">
        <v>5.2432610000000004</v>
      </c>
      <c r="P71" s="53">
        <f t="shared" si="1"/>
        <v>89.898208999999966</v>
      </c>
    </row>
    <row r="72" spans="1:16" x14ac:dyDescent="0.25">
      <c r="A72" s="52"/>
      <c r="B72" s="40">
        <v>67</v>
      </c>
      <c r="C72" s="55">
        <v>2469</v>
      </c>
      <c r="D72" s="55">
        <v>665.50710700000002</v>
      </c>
      <c r="E72" s="40">
        <v>385.00991499999998</v>
      </c>
      <c r="F72" s="40">
        <v>124.78095999999999</v>
      </c>
      <c r="G72" s="40">
        <v>154.66629800000001</v>
      </c>
      <c r="H72" s="56">
        <v>1.049933</v>
      </c>
      <c r="I72" s="40">
        <v>584.14917700000001</v>
      </c>
      <c r="J72" s="40">
        <v>335.34671500000002</v>
      </c>
      <c r="K72" s="41">
        <v>10.828813999999999</v>
      </c>
      <c r="L72" s="53">
        <f t="shared" si="2"/>
        <v>237.973648</v>
      </c>
      <c r="M72" s="57">
        <v>343.561846</v>
      </c>
      <c r="N72" s="41">
        <v>206.723535</v>
      </c>
      <c r="O72" s="41">
        <v>6.7278349999999998</v>
      </c>
      <c r="P72" s="53">
        <f t="shared" si="1"/>
        <v>130.11047600000001</v>
      </c>
    </row>
    <row r="73" spans="1:16" x14ac:dyDescent="0.25">
      <c r="A73" s="52"/>
      <c r="B73" s="40">
        <v>68</v>
      </c>
      <c r="C73" s="55">
        <v>1843</v>
      </c>
      <c r="D73" s="55">
        <v>636.65094999999997</v>
      </c>
      <c r="E73" s="40">
        <v>496.33886200000001</v>
      </c>
      <c r="F73" s="40">
        <v>76.126306999999997</v>
      </c>
      <c r="G73" s="40">
        <v>64.185773999999995</v>
      </c>
      <c r="H73" s="56">
        <v>0</v>
      </c>
      <c r="I73" s="40">
        <v>457.366983</v>
      </c>
      <c r="J73" s="40">
        <v>280.91488199999998</v>
      </c>
      <c r="K73" s="41">
        <v>8.5987189999999991</v>
      </c>
      <c r="L73" s="53">
        <f t="shared" si="2"/>
        <v>167.85338200000004</v>
      </c>
      <c r="M73" s="57">
        <v>267.34870100000001</v>
      </c>
      <c r="N73" s="41">
        <v>173.94881000000001</v>
      </c>
      <c r="O73" s="41">
        <v>5.031809</v>
      </c>
      <c r="P73" s="53">
        <f t="shared" si="1"/>
        <v>88.368082000000001</v>
      </c>
    </row>
    <row r="74" spans="1:16" x14ac:dyDescent="0.25">
      <c r="A74" s="52"/>
      <c r="B74" s="40">
        <v>69</v>
      </c>
      <c r="C74" s="55">
        <v>3963</v>
      </c>
      <c r="D74" s="55">
        <v>1372.172581</v>
      </c>
      <c r="E74" s="40">
        <v>866.97723099999996</v>
      </c>
      <c r="F74" s="40">
        <v>160.22029000000001</v>
      </c>
      <c r="G74" s="40">
        <v>340.97484100000003</v>
      </c>
      <c r="H74" s="56">
        <v>2.0799999999999999E-4</v>
      </c>
      <c r="I74" s="40">
        <v>1187.1343429999999</v>
      </c>
      <c r="J74" s="40">
        <v>744.77883699999995</v>
      </c>
      <c r="K74" s="41">
        <v>20.240268</v>
      </c>
      <c r="L74" s="53">
        <f t="shared" si="2"/>
        <v>422.11523799999998</v>
      </c>
      <c r="M74" s="57">
        <v>704.81909800000005</v>
      </c>
      <c r="N74" s="41">
        <v>460.85122699999999</v>
      </c>
      <c r="O74" s="41">
        <v>12.052016</v>
      </c>
      <c r="P74" s="53">
        <f t="shared" si="1"/>
        <v>231.91585500000005</v>
      </c>
    </row>
    <row r="75" spans="1:16" x14ac:dyDescent="0.25">
      <c r="A75" s="52"/>
      <c r="B75" s="40">
        <v>70</v>
      </c>
      <c r="C75" s="55">
        <v>3851</v>
      </c>
      <c r="D75" s="55">
        <v>1541.5042309999999</v>
      </c>
      <c r="E75" s="40">
        <v>1056.921515</v>
      </c>
      <c r="F75" s="40">
        <v>225.085081</v>
      </c>
      <c r="G75" s="40">
        <v>235.00000600000001</v>
      </c>
      <c r="H75" s="56">
        <v>24.497641000000002</v>
      </c>
      <c r="I75" s="40">
        <v>1335.2386200000001</v>
      </c>
      <c r="J75" s="40">
        <v>852.39520000000005</v>
      </c>
      <c r="K75" s="41">
        <v>20.812066999999999</v>
      </c>
      <c r="L75" s="53">
        <f t="shared" si="2"/>
        <v>462.03135300000002</v>
      </c>
      <c r="M75" s="57">
        <v>802.98831900000005</v>
      </c>
      <c r="N75" s="41">
        <v>527.13566700000001</v>
      </c>
      <c r="O75" s="41">
        <v>12.607827</v>
      </c>
      <c r="P75" s="53">
        <f t="shared" si="1"/>
        <v>263.24482500000005</v>
      </c>
    </row>
    <row r="76" spans="1:16" x14ac:dyDescent="0.25">
      <c r="A76" s="52"/>
      <c r="B76" s="40">
        <v>71</v>
      </c>
      <c r="C76" s="55">
        <v>0</v>
      </c>
      <c r="D76" s="55">
        <v>0</v>
      </c>
      <c r="E76" s="40">
        <v>0</v>
      </c>
      <c r="F76" s="40">
        <v>0</v>
      </c>
      <c r="G76" s="40">
        <v>0</v>
      </c>
      <c r="H76" s="56">
        <v>0</v>
      </c>
      <c r="I76" s="40">
        <v>0</v>
      </c>
      <c r="J76" s="40">
        <v>0</v>
      </c>
      <c r="K76" s="41">
        <v>0</v>
      </c>
      <c r="L76" s="53">
        <f t="shared" si="2"/>
        <v>0</v>
      </c>
      <c r="M76" s="57">
        <v>0</v>
      </c>
      <c r="N76" s="41">
        <v>0</v>
      </c>
      <c r="O76" s="41">
        <v>0</v>
      </c>
      <c r="P76" s="53">
        <f t="shared" si="1"/>
        <v>0</v>
      </c>
    </row>
    <row r="77" spans="1:16" x14ac:dyDescent="0.25">
      <c r="A77" s="52"/>
      <c r="B77" s="40">
        <v>72</v>
      </c>
      <c r="C77" s="55">
        <v>60</v>
      </c>
      <c r="D77" s="55">
        <v>27.701796000000002</v>
      </c>
      <c r="E77" s="40">
        <v>16.695302999999999</v>
      </c>
      <c r="F77" s="40">
        <v>7.6576560000000002</v>
      </c>
      <c r="G77" s="40">
        <v>3.3488389999999999</v>
      </c>
      <c r="H77" s="56">
        <v>0</v>
      </c>
      <c r="I77" s="40">
        <v>26.000004000000001</v>
      </c>
      <c r="J77" s="40">
        <v>14.802875999999999</v>
      </c>
      <c r="K77" s="41">
        <v>0.80648600000000004</v>
      </c>
      <c r="L77" s="53">
        <f t="shared" si="2"/>
        <v>10.390642000000001</v>
      </c>
      <c r="M77" s="57">
        <v>17.476914000000001</v>
      </c>
      <c r="N77" s="41">
        <v>9.9978069999999999</v>
      </c>
      <c r="O77" s="41">
        <v>0.59569899999999998</v>
      </c>
      <c r="P77" s="53">
        <f t="shared" si="1"/>
        <v>6.8834080000000011</v>
      </c>
    </row>
    <row r="78" spans="1:16" x14ac:dyDescent="0.25">
      <c r="A78" s="52"/>
      <c r="B78" s="40">
        <v>73</v>
      </c>
      <c r="C78" s="55">
        <v>3911</v>
      </c>
      <c r="D78" s="55">
        <v>1297.6528530000001</v>
      </c>
      <c r="E78" s="40">
        <v>932.90865699999995</v>
      </c>
      <c r="F78" s="40">
        <v>190.431827</v>
      </c>
      <c r="G78" s="40">
        <v>83.561648000000005</v>
      </c>
      <c r="H78" s="56">
        <v>11.697831000000001</v>
      </c>
      <c r="I78" s="40">
        <v>980</v>
      </c>
      <c r="J78" s="40">
        <v>581.48657900000001</v>
      </c>
      <c r="K78" s="41">
        <v>23.679656000000001</v>
      </c>
      <c r="L78" s="53">
        <f t="shared" si="2"/>
        <v>374.83376499999997</v>
      </c>
      <c r="M78" s="57">
        <v>606.88995299999999</v>
      </c>
      <c r="N78" s="41">
        <v>373.10141199999998</v>
      </c>
      <c r="O78" s="41">
        <v>15.759987000000001</v>
      </c>
      <c r="P78" s="53">
        <f t="shared" si="1"/>
        <v>218.02855400000001</v>
      </c>
    </row>
    <row r="79" spans="1:16" x14ac:dyDescent="0.25">
      <c r="A79" s="52"/>
      <c r="B79" s="40">
        <v>74</v>
      </c>
      <c r="C79" s="55">
        <v>2161</v>
      </c>
      <c r="D79" s="55">
        <v>512.98830599999997</v>
      </c>
      <c r="E79" s="40">
        <v>333.32482299999998</v>
      </c>
      <c r="F79" s="40">
        <v>38.552630999999998</v>
      </c>
      <c r="G79" s="40">
        <v>131.17647199999999</v>
      </c>
      <c r="H79" s="56">
        <v>9.9343859999999999</v>
      </c>
      <c r="I79" s="40">
        <v>401.94439699999998</v>
      </c>
      <c r="J79" s="40">
        <v>232.25600600000001</v>
      </c>
      <c r="K79" s="41">
        <v>11.493492</v>
      </c>
      <c r="L79" s="53">
        <f t="shared" si="2"/>
        <v>158.19489899999996</v>
      </c>
      <c r="M79" s="57">
        <v>262.66289399999999</v>
      </c>
      <c r="N79" s="41">
        <v>154.01787999999999</v>
      </c>
      <c r="O79" s="41">
        <v>8.2385389999999994</v>
      </c>
      <c r="P79" s="53">
        <f t="shared" si="1"/>
        <v>100.406475</v>
      </c>
    </row>
    <row r="80" spans="1:16" x14ac:dyDescent="0.25">
      <c r="A80" s="52"/>
      <c r="B80" s="40">
        <v>75</v>
      </c>
      <c r="C80" s="55">
        <v>838</v>
      </c>
      <c r="D80" s="55">
        <v>301.84029900000002</v>
      </c>
      <c r="E80" s="40">
        <v>217.87915899999999</v>
      </c>
      <c r="F80" s="40">
        <v>37.835377999999999</v>
      </c>
      <c r="G80" s="40">
        <v>43.478261000000003</v>
      </c>
      <c r="H80" s="56">
        <v>2.6475</v>
      </c>
      <c r="I80" s="40">
        <v>236.16636199999999</v>
      </c>
      <c r="J80" s="40">
        <v>144.14130499999999</v>
      </c>
      <c r="K80" s="41">
        <v>4.561248</v>
      </c>
      <c r="L80" s="53">
        <f t="shared" si="2"/>
        <v>87.463808999999998</v>
      </c>
      <c r="M80" s="57">
        <v>137.41313199999999</v>
      </c>
      <c r="N80" s="41">
        <v>89.274929</v>
      </c>
      <c r="O80" s="41">
        <v>2.657038</v>
      </c>
      <c r="P80" s="53">
        <f t="shared" si="1"/>
        <v>45.48116499999999</v>
      </c>
    </row>
    <row r="81" spans="1:16" x14ac:dyDescent="0.25">
      <c r="A81" s="52"/>
      <c r="B81" s="40">
        <v>76</v>
      </c>
      <c r="C81" s="55">
        <v>5182</v>
      </c>
      <c r="D81" s="55">
        <v>1794.1317200000001</v>
      </c>
      <c r="E81" s="40">
        <v>1183.3047300000001</v>
      </c>
      <c r="F81" s="40">
        <v>222.342343</v>
      </c>
      <c r="G81" s="40">
        <v>241.65125499999999</v>
      </c>
      <c r="H81" s="56">
        <v>6.4334189999999998</v>
      </c>
      <c r="I81" s="40">
        <v>2077</v>
      </c>
      <c r="J81" s="40">
        <v>1182.521896</v>
      </c>
      <c r="K81" s="41">
        <v>64.425802000000004</v>
      </c>
      <c r="L81" s="53">
        <f t="shared" si="2"/>
        <v>830.05230200000005</v>
      </c>
      <c r="M81" s="57">
        <v>1396.136399</v>
      </c>
      <c r="N81" s="41">
        <v>798.67086900000004</v>
      </c>
      <c r="O81" s="41">
        <v>47.587243000000001</v>
      </c>
      <c r="P81" s="53">
        <f t="shared" si="1"/>
        <v>549.878287</v>
      </c>
    </row>
    <row r="82" spans="1:16" x14ac:dyDescent="0.25">
      <c r="A82" s="52"/>
      <c r="B82" s="40">
        <v>77</v>
      </c>
      <c r="C82" s="55">
        <v>3317</v>
      </c>
      <c r="D82" s="55">
        <v>898.32226000000003</v>
      </c>
      <c r="E82" s="40">
        <v>709.99991999999997</v>
      </c>
      <c r="F82" s="40">
        <v>129.99990199999999</v>
      </c>
      <c r="G82" s="40">
        <v>55.000000999999997</v>
      </c>
      <c r="H82" s="56">
        <v>3.3224399999999998</v>
      </c>
      <c r="I82" s="40">
        <v>1040</v>
      </c>
      <c r="J82" s="40">
        <v>610.91930100000002</v>
      </c>
      <c r="K82" s="41">
        <v>17.174596999999999</v>
      </c>
      <c r="L82" s="53">
        <f t="shared" si="2"/>
        <v>411.90610199999998</v>
      </c>
      <c r="M82" s="57">
        <v>674.18105000000003</v>
      </c>
      <c r="N82" s="41">
        <v>399.40045300000003</v>
      </c>
      <c r="O82" s="41">
        <v>10.92929</v>
      </c>
      <c r="P82" s="53">
        <f t="shared" si="1"/>
        <v>263.85130700000002</v>
      </c>
    </row>
    <row r="83" spans="1:16" x14ac:dyDescent="0.25">
      <c r="A83" s="52"/>
      <c r="B83" s="40">
        <v>78</v>
      </c>
      <c r="C83" s="55">
        <v>3720</v>
      </c>
      <c r="D83" s="55">
        <v>1327.189153</v>
      </c>
      <c r="E83" s="40">
        <v>1040.0000930000001</v>
      </c>
      <c r="F83" s="40">
        <v>104.999999</v>
      </c>
      <c r="G83" s="40">
        <v>169.999999</v>
      </c>
      <c r="H83" s="56">
        <v>12.189062</v>
      </c>
      <c r="I83" s="40">
        <v>1025</v>
      </c>
      <c r="J83" s="40">
        <v>602.10796200000004</v>
      </c>
      <c r="K83" s="41">
        <v>16.926873000000001</v>
      </c>
      <c r="L83" s="53">
        <f t="shared" si="2"/>
        <v>405.96516499999996</v>
      </c>
      <c r="M83" s="57">
        <v>664.45728599999995</v>
      </c>
      <c r="N83" s="41">
        <v>393.63986899999998</v>
      </c>
      <c r="O83" s="41">
        <v>10.771655000000001</v>
      </c>
      <c r="P83" s="53">
        <f t="shared" si="1"/>
        <v>260.04576199999997</v>
      </c>
    </row>
    <row r="84" spans="1:16" x14ac:dyDescent="0.25">
      <c r="A84" s="52"/>
      <c r="B84" s="40">
        <v>79</v>
      </c>
      <c r="C84" s="55">
        <v>6596</v>
      </c>
      <c r="D84" s="55">
        <v>2449.8950669999999</v>
      </c>
      <c r="E84" s="40">
        <v>1205.0000050000001</v>
      </c>
      <c r="F84" s="40">
        <v>465.000111</v>
      </c>
      <c r="G84" s="40">
        <v>749.99998500000004</v>
      </c>
      <c r="H84" s="56">
        <v>11.894969</v>
      </c>
      <c r="I84" s="40">
        <v>2634.0000949999999</v>
      </c>
      <c r="J84" s="40">
        <v>1547.2707049999999</v>
      </c>
      <c r="K84" s="41">
        <v>43.497971999999997</v>
      </c>
      <c r="L84" s="53">
        <f t="shared" si="2"/>
        <v>1043.2314180000001</v>
      </c>
      <c r="M84" s="57">
        <v>1707.4932349999999</v>
      </c>
      <c r="N84" s="41">
        <v>1011.558479</v>
      </c>
      <c r="O84" s="41">
        <v>27.680527000000001</v>
      </c>
      <c r="P84" s="53">
        <f t="shared" si="1"/>
        <v>668.2542289999999</v>
      </c>
    </row>
    <row r="85" spans="1:16" x14ac:dyDescent="0.25">
      <c r="A85" s="52"/>
      <c r="B85" s="40">
        <v>80</v>
      </c>
      <c r="C85" s="55">
        <v>2658</v>
      </c>
      <c r="D85" s="55">
        <v>967.27777900000001</v>
      </c>
      <c r="E85" s="40">
        <v>749.44293800000003</v>
      </c>
      <c r="F85" s="40">
        <v>190.00010700000001</v>
      </c>
      <c r="G85" s="40">
        <v>25.765767</v>
      </c>
      <c r="H85" s="56">
        <v>2.0689649999999999</v>
      </c>
      <c r="I85" s="40">
        <v>970</v>
      </c>
      <c r="J85" s="40">
        <v>569.79973700000005</v>
      </c>
      <c r="K85" s="41">
        <v>16.018616000000002</v>
      </c>
      <c r="L85" s="53">
        <f t="shared" si="2"/>
        <v>384.18164699999994</v>
      </c>
      <c r="M85" s="57">
        <v>628.80347099999994</v>
      </c>
      <c r="N85" s="41">
        <v>372.51772299999999</v>
      </c>
      <c r="O85" s="41">
        <v>10.193664</v>
      </c>
      <c r="P85" s="53">
        <f t="shared" si="1"/>
        <v>246.09208399999994</v>
      </c>
    </row>
    <row r="86" spans="1:16" x14ac:dyDescent="0.25">
      <c r="A86" s="52"/>
      <c r="B86" s="40">
        <v>81</v>
      </c>
      <c r="C86" s="55">
        <v>1565</v>
      </c>
      <c r="D86" s="55">
        <v>325.65727399999997</v>
      </c>
      <c r="E86" s="40">
        <v>244.999999</v>
      </c>
      <c r="F86" s="40">
        <v>35</v>
      </c>
      <c r="G86" s="40">
        <v>45</v>
      </c>
      <c r="H86" s="56">
        <v>0.657277</v>
      </c>
      <c r="I86" s="40">
        <v>440.99999100000002</v>
      </c>
      <c r="J86" s="40">
        <v>259.05327399999999</v>
      </c>
      <c r="K86" s="41">
        <v>7.2826899999999997</v>
      </c>
      <c r="L86" s="53">
        <f t="shared" si="2"/>
        <v>174.66402700000003</v>
      </c>
      <c r="M86" s="57">
        <v>285.87868800000001</v>
      </c>
      <c r="N86" s="41">
        <v>169.36114900000001</v>
      </c>
      <c r="O86" s="41">
        <v>4.6344390000000004</v>
      </c>
      <c r="P86" s="53">
        <f t="shared" si="1"/>
        <v>111.8831</v>
      </c>
    </row>
    <row r="87" spans="1:16" x14ac:dyDescent="0.25">
      <c r="A87" s="52"/>
      <c r="B87" s="40">
        <v>82</v>
      </c>
      <c r="C87" s="55">
        <v>1093</v>
      </c>
      <c r="D87" s="55">
        <v>424.99999300000002</v>
      </c>
      <c r="E87" s="40">
        <v>294.99998900000003</v>
      </c>
      <c r="F87" s="40">
        <v>15</v>
      </c>
      <c r="G87" s="40">
        <v>115.000001</v>
      </c>
      <c r="H87" s="56">
        <v>0</v>
      </c>
      <c r="I87" s="40">
        <v>424</v>
      </c>
      <c r="J87" s="40">
        <v>249.06709699999999</v>
      </c>
      <c r="K87" s="41">
        <v>7.0019520000000002</v>
      </c>
      <c r="L87" s="53">
        <f t="shared" si="2"/>
        <v>167.93095100000002</v>
      </c>
      <c r="M87" s="57">
        <v>274.858429</v>
      </c>
      <c r="N87" s="41">
        <v>162.83248900000001</v>
      </c>
      <c r="O87" s="41">
        <v>4.4557869999999999</v>
      </c>
      <c r="P87" s="53">
        <f t="shared" si="1"/>
        <v>107.57015299999999</v>
      </c>
    </row>
    <row r="88" spans="1:16" x14ac:dyDescent="0.25">
      <c r="A88" s="52"/>
      <c r="B88" s="40">
        <v>83</v>
      </c>
      <c r="C88" s="55">
        <v>5130</v>
      </c>
      <c r="D88" s="55">
        <v>1787.0891280000001</v>
      </c>
      <c r="E88" s="40">
        <v>1071.2162390000001</v>
      </c>
      <c r="F88" s="40">
        <v>130.00920600000001</v>
      </c>
      <c r="G88" s="40">
        <v>582.39660700000002</v>
      </c>
      <c r="H88" s="56">
        <v>3.4670860000000001</v>
      </c>
      <c r="I88" s="40">
        <v>1562.698864</v>
      </c>
      <c r="J88" s="40">
        <v>952.75158699999997</v>
      </c>
      <c r="K88" s="41">
        <v>36.382255000000001</v>
      </c>
      <c r="L88" s="53">
        <f t="shared" si="2"/>
        <v>573.565022</v>
      </c>
      <c r="M88" s="57">
        <v>1064.3742139999999</v>
      </c>
      <c r="N88" s="41">
        <v>647.16558199999997</v>
      </c>
      <c r="O88" s="41">
        <v>25.393758999999999</v>
      </c>
      <c r="P88" s="53">
        <f t="shared" si="1"/>
        <v>391.81487299999998</v>
      </c>
    </row>
    <row r="89" spans="1:16" x14ac:dyDescent="0.25">
      <c r="A89" s="52"/>
      <c r="B89" s="40">
        <v>84</v>
      </c>
      <c r="C89" s="55">
        <v>5181</v>
      </c>
      <c r="D89" s="55">
        <v>2123.2044940000001</v>
      </c>
      <c r="E89" s="40">
        <v>1458.63167</v>
      </c>
      <c r="F89" s="40">
        <v>88.818775000000002</v>
      </c>
      <c r="G89" s="40">
        <v>566.81271600000002</v>
      </c>
      <c r="H89" s="56">
        <v>1.513989</v>
      </c>
      <c r="I89" s="40">
        <v>1741.477324</v>
      </c>
      <c r="J89" s="40">
        <v>873.77028700000005</v>
      </c>
      <c r="K89" s="41">
        <v>28.602368999999999</v>
      </c>
      <c r="L89" s="53">
        <f t="shared" si="2"/>
        <v>839.10466799999995</v>
      </c>
      <c r="M89" s="57">
        <v>1039.5555549999999</v>
      </c>
      <c r="N89" s="41">
        <v>529.73084500000004</v>
      </c>
      <c r="O89" s="41">
        <v>20.109829999999999</v>
      </c>
      <c r="P89" s="53">
        <f t="shared" si="1"/>
        <v>489.71487999999988</v>
      </c>
    </row>
    <row r="90" spans="1:16" x14ac:dyDescent="0.25">
      <c r="A90" s="52"/>
      <c r="B90" s="40">
        <v>85</v>
      </c>
      <c r="C90" s="55">
        <v>135</v>
      </c>
      <c r="D90" s="55">
        <v>62.084404999999997</v>
      </c>
      <c r="E90" s="40">
        <v>29.650857999999999</v>
      </c>
      <c r="F90" s="40">
        <v>28.571428000000001</v>
      </c>
      <c r="G90" s="40">
        <v>3.1578949999999999</v>
      </c>
      <c r="H90" s="56">
        <v>0.70422499999999999</v>
      </c>
      <c r="I90" s="40">
        <v>28.506346000000001</v>
      </c>
      <c r="J90" s="40">
        <v>16.592784000000002</v>
      </c>
      <c r="K90" s="41">
        <v>0.97714699999999999</v>
      </c>
      <c r="L90" s="53">
        <f t="shared" si="2"/>
        <v>10.936414999999998</v>
      </c>
      <c r="M90" s="57">
        <v>18.767576999999999</v>
      </c>
      <c r="N90" s="41">
        <v>9.4037360000000003</v>
      </c>
      <c r="O90" s="41">
        <v>0.89513100000000001</v>
      </c>
      <c r="P90" s="53">
        <f t="shared" si="1"/>
        <v>8.4687099999999997</v>
      </c>
    </row>
    <row r="91" spans="1:16" x14ac:dyDescent="0.25">
      <c r="A91" s="52"/>
      <c r="B91" s="40">
        <v>86</v>
      </c>
      <c r="C91" s="55">
        <v>13813</v>
      </c>
      <c r="D91" s="55">
        <v>6151.9300110000004</v>
      </c>
      <c r="E91" s="40">
        <v>3195.677651</v>
      </c>
      <c r="F91" s="40">
        <v>867.82275900000002</v>
      </c>
      <c r="G91" s="40">
        <v>1345.6132299999999</v>
      </c>
      <c r="H91" s="56">
        <v>13.697407999999999</v>
      </c>
      <c r="I91" s="40">
        <v>6153.0419739999998</v>
      </c>
      <c r="J91" s="40">
        <v>2408.943393</v>
      </c>
      <c r="K91" s="41">
        <v>533.60867499999995</v>
      </c>
      <c r="L91" s="53">
        <f t="shared" si="2"/>
        <v>3210.4899059999998</v>
      </c>
      <c r="M91" s="57">
        <v>4523.1819539999997</v>
      </c>
      <c r="N91" s="41">
        <v>1729.717662</v>
      </c>
      <c r="O91" s="41">
        <v>394.00488799999999</v>
      </c>
      <c r="P91" s="53">
        <f t="shared" si="1"/>
        <v>2399.4594039999997</v>
      </c>
    </row>
    <row r="92" spans="1:16" x14ac:dyDescent="0.25">
      <c r="A92" s="52"/>
      <c r="B92" s="40">
        <v>87</v>
      </c>
      <c r="C92" s="55">
        <v>7506</v>
      </c>
      <c r="D92" s="55">
        <v>4170.3565900000003</v>
      </c>
      <c r="E92" s="40">
        <v>1625.429635</v>
      </c>
      <c r="F92" s="40">
        <v>815.69061999999997</v>
      </c>
      <c r="G92" s="40">
        <v>990.08828000000005</v>
      </c>
      <c r="H92" s="56">
        <v>21.854952000000001</v>
      </c>
      <c r="I92" s="40">
        <v>3468.9579840000001</v>
      </c>
      <c r="J92" s="40">
        <v>1386.7621200000001</v>
      </c>
      <c r="K92" s="41">
        <v>285.922436</v>
      </c>
      <c r="L92" s="53">
        <f t="shared" si="2"/>
        <v>1796.2734280000002</v>
      </c>
      <c r="M92" s="57">
        <v>2535.8696519999999</v>
      </c>
      <c r="N92" s="41">
        <v>1008.899268</v>
      </c>
      <c r="O92" s="41">
        <v>218.658683</v>
      </c>
      <c r="P92" s="53">
        <f t="shared" si="1"/>
        <v>1308.3117009999996</v>
      </c>
    </row>
    <row r="93" spans="1:16" x14ac:dyDescent="0.25">
      <c r="A93" s="52"/>
      <c r="B93" s="40">
        <v>88</v>
      </c>
      <c r="C93" s="55">
        <v>316</v>
      </c>
      <c r="D93" s="55">
        <v>125.87697900000001</v>
      </c>
      <c r="E93" s="40">
        <v>71.215620999999999</v>
      </c>
      <c r="F93" s="40">
        <v>9.2559520000000006</v>
      </c>
      <c r="G93" s="40">
        <v>45.405405000000002</v>
      </c>
      <c r="H93" s="56">
        <v>0</v>
      </c>
      <c r="I93" s="40">
        <v>124.995971</v>
      </c>
      <c r="J93" s="40">
        <v>73.425433999999996</v>
      </c>
      <c r="K93" s="41">
        <v>2.064187</v>
      </c>
      <c r="L93" s="53">
        <f t="shared" si="2"/>
        <v>49.506350000000005</v>
      </c>
      <c r="M93" s="57">
        <v>81.028766000000005</v>
      </c>
      <c r="N93" s="41">
        <v>48.003315000000001</v>
      </c>
      <c r="O93" s="41">
        <v>1.313574</v>
      </c>
      <c r="P93" s="53">
        <f t="shared" si="1"/>
        <v>31.711877000000005</v>
      </c>
    </row>
    <row r="94" spans="1:16" x14ac:dyDescent="0.25">
      <c r="A94" s="52"/>
      <c r="B94" s="40">
        <v>89</v>
      </c>
      <c r="C94" s="55">
        <v>0</v>
      </c>
      <c r="D94" s="55">
        <v>0</v>
      </c>
      <c r="E94" s="40">
        <v>0</v>
      </c>
      <c r="F94" s="40">
        <v>0</v>
      </c>
      <c r="G94" s="40">
        <v>0</v>
      </c>
      <c r="H94" s="56">
        <v>0</v>
      </c>
      <c r="I94" s="40">
        <v>2</v>
      </c>
      <c r="J94" s="40">
        <v>1.1748449999999999</v>
      </c>
      <c r="K94" s="41">
        <v>3.3028000000000002E-2</v>
      </c>
      <c r="L94" s="53">
        <f t="shared" si="2"/>
        <v>0.79212700000000003</v>
      </c>
      <c r="M94" s="57">
        <v>1.296502</v>
      </c>
      <c r="N94" s="41">
        <v>0.76807800000000004</v>
      </c>
      <c r="O94" s="41">
        <v>2.1017999999999998E-2</v>
      </c>
      <c r="P94" s="53">
        <f t="shared" si="1"/>
        <v>0.50740600000000002</v>
      </c>
    </row>
    <row r="95" spans="1:16" x14ac:dyDescent="0.25">
      <c r="A95" s="52"/>
      <c r="B95" s="40">
        <v>90</v>
      </c>
      <c r="C95" s="55">
        <v>6477</v>
      </c>
      <c r="D95" s="55">
        <v>2915.3091039999999</v>
      </c>
      <c r="E95" s="40">
        <v>1818.768374</v>
      </c>
      <c r="F95" s="40">
        <v>317.21504199999998</v>
      </c>
      <c r="G95" s="40">
        <v>764.36154099999999</v>
      </c>
      <c r="H95" s="56">
        <v>8.3465279999999993</v>
      </c>
      <c r="I95" s="40">
        <v>2571.6990860000001</v>
      </c>
      <c r="J95" s="40">
        <v>1566.586849</v>
      </c>
      <c r="K95" s="41">
        <v>59.737611999999999</v>
      </c>
      <c r="L95" s="53">
        <f t="shared" si="2"/>
        <v>945.37462500000004</v>
      </c>
      <c r="M95" s="57">
        <v>1752.3225910000001</v>
      </c>
      <c r="N95" s="41">
        <v>1064.4350199999999</v>
      </c>
      <c r="O95" s="41">
        <v>41.692245</v>
      </c>
      <c r="P95" s="53">
        <f t="shared" si="1"/>
        <v>646.19532600000025</v>
      </c>
    </row>
    <row r="96" spans="1:16" x14ac:dyDescent="0.25">
      <c r="A96" s="52"/>
      <c r="B96" s="40">
        <v>91</v>
      </c>
      <c r="C96" s="55">
        <v>0</v>
      </c>
      <c r="D96" s="55">
        <v>0</v>
      </c>
      <c r="E96" s="40">
        <v>0</v>
      </c>
      <c r="F96" s="40">
        <v>0</v>
      </c>
      <c r="G96" s="40">
        <v>0</v>
      </c>
      <c r="H96" s="56">
        <v>0</v>
      </c>
      <c r="I96" s="40">
        <v>0</v>
      </c>
      <c r="J96" s="40">
        <v>0</v>
      </c>
      <c r="K96" s="41">
        <v>0</v>
      </c>
      <c r="L96" s="53">
        <f t="shared" si="2"/>
        <v>0</v>
      </c>
      <c r="M96" s="57">
        <v>0</v>
      </c>
      <c r="N96" s="41">
        <v>0</v>
      </c>
      <c r="O96" s="41">
        <v>0</v>
      </c>
      <c r="P96" s="53">
        <f t="shared" si="1"/>
        <v>0</v>
      </c>
    </row>
    <row r="97" spans="1:16" x14ac:dyDescent="0.25">
      <c r="A97" s="52"/>
      <c r="B97" s="40">
        <v>92</v>
      </c>
      <c r="C97" s="55">
        <v>0</v>
      </c>
      <c r="D97" s="55">
        <v>0</v>
      </c>
      <c r="E97" s="40">
        <v>0</v>
      </c>
      <c r="F97" s="40">
        <v>0</v>
      </c>
      <c r="G97" s="40">
        <v>0</v>
      </c>
      <c r="H97" s="56">
        <v>0</v>
      </c>
      <c r="I97" s="40">
        <v>0</v>
      </c>
      <c r="J97" s="40">
        <v>0</v>
      </c>
      <c r="K97" s="41">
        <v>0</v>
      </c>
      <c r="L97" s="53">
        <f t="shared" si="2"/>
        <v>0</v>
      </c>
      <c r="M97" s="57">
        <v>0</v>
      </c>
      <c r="N97" s="41">
        <v>0</v>
      </c>
      <c r="O97" s="41">
        <v>0</v>
      </c>
      <c r="P97" s="53">
        <f t="shared" si="1"/>
        <v>0</v>
      </c>
    </row>
    <row r="98" spans="1:16" x14ac:dyDescent="0.25">
      <c r="A98" s="54"/>
      <c r="B98" s="40">
        <v>93</v>
      </c>
      <c r="C98" s="55">
        <v>54</v>
      </c>
      <c r="D98" s="55">
        <v>33.846632999999997</v>
      </c>
      <c r="E98" s="40">
        <v>9.0228660000000005</v>
      </c>
      <c r="F98" s="40">
        <v>8.5194170000000007</v>
      </c>
      <c r="G98" s="40">
        <v>16.304348000000001</v>
      </c>
      <c r="H98" s="56">
        <v>0</v>
      </c>
      <c r="I98" s="40">
        <v>0</v>
      </c>
      <c r="J98" s="40">
        <v>0</v>
      </c>
      <c r="K98" s="41">
        <v>0</v>
      </c>
      <c r="L98" s="53">
        <f t="shared" si="2"/>
        <v>0</v>
      </c>
      <c r="M98" s="57">
        <v>0</v>
      </c>
      <c r="N98" s="41">
        <v>0</v>
      </c>
      <c r="O98" s="41">
        <v>0</v>
      </c>
      <c r="P98" s="53">
        <f t="shared" ref="P98" si="3">M98-N98-O98</f>
        <v>0</v>
      </c>
    </row>
    <row r="100" spans="1:16" x14ac:dyDescent="0.25">
      <c r="B100" s="41"/>
      <c r="C100" s="41">
        <f t="shared" ref="C100:P100" si="4">SUM(C6:C99)</f>
        <v>320804</v>
      </c>
      <c r="D100" s="41">
        <f t="shared" si="4"/>
        <v>184579.37468300009</v>
      </c>
      <c r="E100" s="41">
        <f t="shared" si="4"/>
        <v>61983.779824999998</v>
      </c>
      <c r="F100" s="41">
        <f t="shared" si="4"/>
        <v>52912.118462000006</v>
      </c>
      <c r="G100" s="41">
        <f t="shared" si="4"/>
        <v>25947.968495999994</v>
      </c>
      <c r="H100" s="41">
        <f t="shared" si="4"/>
        <v>824.37132400000019</v>
      </c>
      <c r="I100" s="41">
        <f t="shared" si="4"/>
        <v>137025.69335900006</v>
      </c>
      <c r="J100" s="41">
        <f t="shared" si="4"/>
        <v>50554.879315999991</v>
      </c>
      <c r="K100" s="41">
        <f t="shared" si="4"/>
        <v>10176.416802999998</v>
      </c>
      <c r="L100" s="41">
        <f t="shared" si="4"/>
        <v>76294.397239999991</v>
      </c>
      <c r="M100" s="41">
        <f t="shared" si="4"/>
        <v>100480.93200499998</v>
      </c>
      <c r="N100" s="41">
        <f t="shared" si="4"/>
        <v>35646.958820000007</v>
      </c>
      <c r="O100" s="41">
        <f t="shared" si="4"/>
        <v>7589.2305360000009</v>
      </c>
      <c r="P100" s="41">
        <f t="shared" si="4"/>
        <v>57244.742649000029</v>
      </c>
    </row>
  </sheetData>
  <sheetProtection sheet="1" selectLockedCells="1"/>
  <protectedRanges>
    <protectedRange sqref="A6:A98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8" width="7.109375" style="46" customWidth="1"/>
    <col min="9" max="9" width="13.44140625" style="46" bestFit="1" customWidth="1"/>
    <col min="10" max="10" width="9" style="46" customWidth="1"/>
    <col min="11" max="11" width="8" style="46" customWidth="1"/>
    <col min="12" max="12" width="8" style="46" bestFit="1" customWidth="1"/>
    <col min="13" max="16" width="8" style="46" customWidth="1"/>
    <col min="17" max="17" width="13.109375" style="46" customWidth="1"/>
    <col min="18" max="19" width="8" style="46" bestFit="1" customWidth="1"/>
    <col min="20" max="20" width="8" style="46" customWidth="1"/>
    <col min="21" max="21" width="10.109375" style="46" bestFit="1" customWidth="1"/>
    <col min="22" max="22" width="6.44140625" style="46" bestFit="1" customWidth="1"/>
    <col min="23" max="23" width="9.109375" style="46" bestFit="1" customWidth="1"/>
    <col min="24" max="24" width="7.44140625" style="46" bestFit="1" customWidth="1"/>
    <col min="25" max="25" width="6.88671875" style="46" bestFit="1" customWidth="1"/>
    <col min="26" max="26" width="5.44140625" style="46" bestFit="1" customWidth="1"/>
    <col min="27" max="16384" width="9.109375" style="46"/>
  </cols>
  <sheetData>
    <row r="1" spans="1:20" s="49" customFormat="1" ht="14.4" x14ac:dyDescent="0.3">
      <c r="A1" s="48" t="s">
        <v>35</v>
      </c>
      <c r="B1" s="48"/>
      <c r="G1" s="50"/>
      <c r="H1" s="50" t="s">
        <v>36</v>
      </c>
      <c r="I1" s="67">
        <f>J8/6</f>
        <v>53467.333333333336</v>
      </c>
    </row>
    <row r="2" spans="1:20" s="49" customFormat="1" ht="14.4" x14ac:dyDescent="0.3">
      <c r="A2" s="48" t="s">
        <v>37</v>
      </c>
      <c r="B2" s="48"/>
    </row>
    <row r="3" spans="1:20" s="49" customFormat="1" ht="14.4" x14ac:dyDescent="0.3">
      <c r="A3" s="78" t="s">
        <v>38</v>
      </c>
      <c r="B3" s="78"/>
      <c r="C3" s="78"/>
      <c r="D3" s="78"/>
      <c r="E3" s="78"/>
      <c r="F3" s="78"/>
    </row>
    <row r="4" spans="1:20" s="49" customFormat="1" ht="14.4" x14ac:dyDescent="0.3">
      <c r="A4" s="78"/>
      <c r="B4" s="78"/>
      <c r="C4" s="78"/>
      <c r="D4" s="78"/>
      <c r="E4" s="78"/>
      <c r="F4" s="78"/>
    </row>
    <row r="5" spans="1:20" ht="13.8" thickBot="1" x14ac:dyDescent="0.3">
      <c r="A5" s="47"/>
      <c r="B5" s="47"/>
      <c r="C5" s="47"/>
      <c r="D5" s="47"/>
      <c r="E5" s="47"/>
      <c r="F5" s="47"/>
      <c r="G5" s="47"/>
      <c r="H5" s="47"/>
    </row>
    <row r="6" spans="1:20" ht="13.8" thickBot="1" x14ac:dyDescent="0.3">
      <c r="C6" s="83" t="s">
        <v>39</v>
      </c>
      <c r="D6" s="84"/>
      <c r="E6" s="84"/>
      <c r="F6" s="84"/>
      <c r="G6" s="84"/>
      <c r="H6" s="84"/>
      <c r="I6" s="84"/>
      <c r="J6" s="85"/>
      <c r="K6" s="83" t="s">
        <v>40</v>
      </c>
      <c r="L6" s="84"/>
      <c r="M6" s="84"/>
      <c r="N6" s="84"/>
      <c r="O6" s="84"/>
      <c r="P6" s="84"/>
      <c r="Q6" s="84"/>
      <c r="R6" s="85"/>
    </row>
    <row r="7" spans="1:20" ht="13.8" thickBot="1" x14ac:dyDescent="0.3">
      <c r="A7" s="6" t="s">
        <v>41</v>
      </c>
      <c r="B7" s="6" t="s">
        <v>42</v>
      </c>
      <c r="C7" s="28">
        <v>1</v>
      </c>
      <c r="D7" s="29">
        <v>2</v>
      </c>
      <c r="E7" s="29">
        <v>3</v>
      </c>
      <c r="F7" s="29">
        <v>4</v>
      </c>
      <c r="G7" s="68">
        <v>5</v>
      </c>
      <c r="H7" s="68">
        <v>6</v>
      </c>
      <c r="I7" s="30" t="s">
        <v>43</v>
      </c>
      <c r="J7" s="30" t="s">
        <v>0</v>
      </c>
      <c r="K7" s="28">
        <f>C7</f>
        <v>1</v>
      </c>
      <c r="L7" s="29">
        <f>D7</f>
        <v>2</v>
      </c>
      <c r="M7" s="29">
        <f>E7</f>
        <v>3</v>
      </c>
      <c r="N7" s="29">
        <f>F7</f>
        <v>4</v>
      </c>
      <c r="O7" s="68">
        <v>5</v>
      </c>
      <c r="P7" s="68">
        <v>6</v>
      </c>
      <c r="Q7" s="30" t="s">
        <v>43</v>
      </c>
      <c r="R7" s="30" t="s">
        <v>0</v>
      </c>
    </row>
    <row r="8" spans="1:20" ht="12.75" customHeight="1" x14ac:dyDescent="0.25">
      <c r="A8" s="86" t="s">
        <v>44</v>
      </c>
      <c r="B8" s="31" t="s">
        <v>45</v>
      </c>
      <c r="C8" s="8">
        <f>SUMIF(asignación!$A$6:$A$98,"=1",asignación!$C$6:$C$98)</f>
        <v>0</v>
      </c>
      <c r="D8" s="9">
        <f>SUMIF(asignación!$A$6:$A$98,"=2",asignación!$C$6:$C$98)</f>
        <v>0</v>
      </c>
      <c r="E8" s="9">
        <f>SUMIF(asignación!$A$6:$A$98,"=3",asignación!$C$6:$C$98)</f>
        <v>0</v>
      </c>
      <c r="F8" s="9">
        <f>SUMIF(asignación!$A$6:$A$98,"=4",asignación!$C$6:$C$98)</f>
        <v>0</v>
      </c>
      <c r="G8" s="9">
        <f>SUMIF(asignación!$A$6:$A$98,"=5",asignación!$C$6:$C$98)</f>
        <v>0</v>
      </c>
      <c r="H8" s="9">
        <f>SUMIF(asignación!$A$6:$A$98,"=6",asignación!$C$6:$C$98)</f>
        <v>0</v>
      </c>
      <c r="I8" s="10">
        <f>J8-SUM(C8:H8)</f>
        <v>320804</v>
      </c>
      <c r="J8" s="10">
        <f>asignación!C100</f>
        <v>320804</v>
      </c>
      <c r="K8" s="11"/>
      <c r="L8" s="12"/>
      <c r="M8" s="12"/>
      <c r="N8" s="12"/>
      <c r="O8" s="12"/>
      <c r="P8" s="12"/>
      <c r="Q8" s="43"/>
      <c r="R8" s="13"/>
      <c r="T8" s="7"/>
    </row>
    <row r="9" spans="1:20" ht="27" thickBot="1" x14ac:dyDescent="0.3">
      <c r="A9" s="87"/>
      <c r="B9" s="32" t="s">
        <v>46</v>
      </c>
      <c r="C9" s="14">
        <f t="shared" ref="C9:H9" si="0">C8-$I$1</f>
        <v>-53467.333333333336</v>
      </c>
      <c r="D9" s="15">
        <f t="shared" si="0"/>
        <v>-53467.333333333336</v>
      </c>
      <c r="E9" s="15">
        <f t="shared" si="0"/>
        <v>-53467.333333333336</v>
      </c>
      <c r="F9" s="15">
        <f t="shared" si="0"/>
        <v>-53467.333333333336</v>
      </c>
      <c r="G9" s="15">
        <f t="shared" si="0"/>
        <v>-53467.333333333336</v>
      </c>
      <c r="H9" s="15">
        <f t="shared" si="0"/>
        <v>-53467.333333333336</v>
      </c>
      <c r="I9" s="16"/>
      <c r="J9" s="16">
        <f>MAX(C9:F9)-MIN(C9:F9)</f>
        <v>0</v>
      </c>
      <c r="K9" s="65">
        <f t="shared" ref="K9:P9" si="1">C9/$I$1</f>
        <v>-1</v>
      </c>
      <c r="L9" s="66">
        <f t="shared" si="1"/>
        <v>-1</v>
      </c>
      <c r="M9" s="66">
        <f t="shared" si="1"/>
        <v>-1</v>
      </c>
      <c r="N9" s="66">
        <f t="shared" si="1"/>
        <v>-1</v>
      </c>
      <c r="O9" s="66">
        <f t="shared" si="1"/>
        <v>-1</v>
      </c>
      <c r="P9" s="66">
        <f t="shared" si="1"/>
        <v>-1</v>
      </c>
      <c r="Q9" s="44"/>
      <c r="R9" s="27">
        <f>J9/$I$1</f>
        <v>0</v>
      </c>
      <c r="T9" s="7"/>
    </row>
    <row r="10" spans="1:20" ht="13.2" customHeight="1" x14ac:dyDescent="0.25">
      <c r="A10" s="80" t="s">
        <v>27</v>
      </c>
      <c r="B10" s="31" t="s">
        <v>47</v>
      </c>
      <c r="C10" s="8">
        <f>SUMIF(asignación!$A$6:$A$98,"=1",asignación!$D$6:$D$98)</f>
        <v>0</v>
      </c>
      <c r="D10" s="9">
        <f>SUMIF(asignación!$A$6:$A$98,"=2",asignación!$D$6:$D$98)</f>
        <v>0</v>
      </c>
      <c r="E10" s="9">
        <f>SUMIF(asignación!$A$6:$A$98,"=3",asignación!$D$6:$D$98)</f>
        <v>0</v>
      </c>
      <c r="F10" s="9">
        <f>SUMIF(asignación!$A$6:$A$98,"=4",asignación!$D$6:$D$98)</f>
        <v>0</v>
      </c>
      <c r="G10" s="9">
        <f>SUMIF(asignación!$A$6:$A$98,"=5",asignación!$D$6:$D$98)</f>
        <v>0</v>
      </c>
      <c r="H10" s="9">
        <f>SUMIF(asignación!$A$6:$A$98,"=6",asignación!$D$6:$D$98)</f>
        <v>0</v>
      </c>
      <c r="I10" s="10">
        <f t="shared" ref="I10:I22" si="2">J10-SUM(C10:H10)</f>
        <v>184579.37468300009</v>
      </c>
      <c r="J10" s="10">
        <v>184579.37468300009</v>
      </c>
      <c r="K10" s="11"/>
      <c r="L10" s="12"/>
      <c r="M10" s="12"/>
      <c r="N10" s="12"/>
      <c r="O10" s="12"/>
      <c r="P10" s="12"/>
      <c r="Q10" s="45"/>
      <c r="R10" s="26"/>
      <c r="T10" s="7"/>
    </row>
    <row r="11" spans="1:20" x14ac:dyDescent="0.25">
      <c r="A11" s="81"/>
      <c r="B11" s="33" t="s">
        <v>48</v>
      </c>
      <c r="C11" s="14">
        <f>SUMIF(asignación!$A$6:$A$98,"=1",asignación!$E$6:$E$98)</f>
        <v>0</v>
      </c>
      <c r="D11" s="15">
        <f>SUMIF(asignación!$A$6:$A$98,"=2",asignación!$E$6:$E$98)</f>
        <v>0</v>
      </c>
      <c r="E11" s="15">
        <f>SUMIF(asignación!$A$6:$A$98,"=3",asignación!$E$6:$E$98)</f>
        <v>0</v>
      </c>
      <c r="F11" s="15">
        <f>SUMIF(asignación!$A$6:$A$98,"=4",asignación!$E$6:$E$98)</f>
        <v>0</v>
      </c>
      <c r="G11" s="15">
        <f>SUMIF(asignación!$A$6:$A$98,"=5",asignación!$E$6:$E$98)</f>
        <v>0</v>
      </c>
      <c r="H11" s="15">
        <f>SUMIF(asignación!$A$6:$A$98,"=6",asignación!$E$6:$E$98)</f>
        <v>0</v>
      </c>
      <c r="I11" s="16">
        <f t="shared" si="2"/>
        <v>61983.779824999998</v>
      </c>
      <c r="J11" s="16">
        <v>61983.779824999998</v>
      </c>
      <c r="K11" s="17" t="e">
        <f t="shared" ref="K11:O14" si="3">C11/C$10</f>
        <v>#DIV/0!</v>
      </c>
      <c r="L11" s="18" t="e">
        <f t="shared" si="3"/>
        <v>#DIV/0!</v>
      </c>
      <c r="M11" s="18" t="e">
        <f t="shared" si="3"/>
        <v>#DIV/0!</v>
      </c>
      <c r="N11" s="18" t="e">
        <f t="shared" si="3"/>
        <v>#DIV/0!</v>
      </c>
      <c r="O11" s="18" t="e">
        <f t="shared" si="3"/>
        <v>#DIV/0!</v>
      </c>
      <c r="P11" s="18" t="e">
        <f t="shared" ref="P11:P14" si="4">H11/H$10</f>
        <v>#DIV/0!</v>
      </c>
      <c r="Q11" s="44">
        <f>IF(I11&gt;0,I11/I$8,"")</f>
        <v>0.19321386212453709</v>
      </c>
      <c r="R11" s="19">
        <f>J11/J$10</f>
        <v>0.33581097525902909</v>
      </c>
      <c r="T11" s="7"/>
    </row>
    <row r="12" spans="1:20" x14ac:dyDescent="0.25">
      <c r="A12" s="81"/>
      <c r="B12" s="33" t="s">
        <v>49</v>
      </c>
      <c r="C12" s="14">
        <f>SUMIF(asignación!$A$6:$A$98,"=1",asignación!$F$6:$F$98)</f>
        <v>0</v>
      </c>
      <c r="D12" s="15">
        <f>SUMIF(asignación!$A$6:$A$98,"=2",asignación!$F$6:$F$98)</f>
        <v>0</v>
      </c>
      <c r="E12" s="15">
        <f>SUMIF(asignación!$A$6:$A$98,"=3",asignación!$F$6:$F$98)</f>
        <v>0</v>
      </c>
      <c r="F12" s="15">
        <f>SUMIF(asignación!$A$6:$A$98,"=4",asignación!$F$6:$F$98)</f>
        <v>0</v>
      </c>
      <c r="G12" s="15">
        <f>SUMIF(asignación!$A$6:$A$98,"=5",asignación!$F$6:$F$98)</f>
        <v>0</v>
      </c>
      <c r="H12" s="15">
        <f>SUMIF(asignación!$A$6:$A$98,"=6",asignación!$F$6:$F$98)</f>
        <v>0</v>
      </c>
      <c r="I12" s="16">
        <f t="shared" si="2"/>
        <v>52912.118462000006</v>
      </c>
      <c r="J12" s="16">
        <v>52912.118462000006</v>
      </c>
      <c r="K12" s="17" t="e">
        <f t="shared" si="3"/>
        <v>#DIV/0!</v>
      </c>
      <c r="L12" s="18" t="e">
        <f t="shared" si="3"/>
        <v>#DIV/0!</v>
      </c>
      <c r="M12" s="18" t="e">
        <f t="shared" si="3"/>
        <v>#DIV/0!</v>
      </c>
      <c r="N12" s="18" t="e">
        <f t="shared" si="3"/>
        <v>#DIV/0!</v>
      </c>
      <c r="O12" s="18" t="e">
        <f t="shared" si="3"/>
        <v>#DIV/0!</v>
      </c>
      <c r="P12" s="18" t="e">
        <f t="shared" si="4"/>
        <v>#DIV/0!</v>
      </c>
      <c r="Q12" s="44">
        <f>IF(I12&gt;0,I12/I$8,"")</f>
        <v>0.16493596857271109</v>
      </c>
      <c r="R12" s="19">
        <f>J12/J$10</f>
        <v>0.28666322308693604</v>
      </c>
      <c r="T12" s="7"/>
    </row>
    <row r="13" spans="1:20" x14ac:dyDescent="0.25">
      <c r="A13" s="81"/>
      <c r="B13" s="33" t="s">
        <v>50</v>
      </c>
      <c r="C13" s="14">
        <f>SUMIF(asignación!$A$6:$A$98,"=1",asignación!$G$6:$G$98)</f>
        <v>0</v>
      </c>
      <c r="D13" s="15">
        <f>SUMIF(asignación!$A$6:$A$98,"=2",asignación!$G$6:$G$98)</f>
        <v>0</v>
      </c>
      <c r="E13" s="15">
        <f>SUMIF(asignación!$A$6:$A$98,"=3",asignación!$G$6:$G$98)</f>
        <v>0</v>
      </c>
      <c r="F13" s="15">
        <f>SUMIF(asignación!$A$6:$A$98,"=4",asignación!$G$6:$G$98)</f>
        <v>0</v>
      </c>
      <c r="G13" s="15">
        <f>SUMIF(asignación!$A$6:$A$98,"=5",asignación!$G$6:$G$98)</f>
        <v>0</v>
      </c>
      <c r="H13" s="15">
        <f>SUMIF(asignación!$A$6:$A$98,"=6",asignación!$G$6:$G$98)</f>
        <v>0</v>
      </c>
      <c r="I13" s="16">
        <f t="shared" si="2"/>
        <v>25947.968495999994</v>
      </c>
      <c r="J13" s="16">
        <v>25947.968495999994</v>
      </c>
      <c r="K13" s="17" t="e">
        <f t="shared" si="3"/>
        <v>#DIV/0!</v>
      </c>
      <c r="L13" s="18" t="e">
        <f t="shared" si="3"/>
        <v>#DIV/0!</v>
      </c>
      <c r="M13" s="18" t="e">
        <f t="shared" si="3"/>
        <v>#DIV/0!</v>
      </c>
      <c r="N13" s="18" t="e">
        <f t="shared" si="3"/>
        <v>#DIV/0!</v>
      </c>
      <c r="O13" s="18" t="e">
        <f t="shared" si="3"/>
        <v>#DIV/0!</v>
      </c>
      <c r="P13" s="18" t="e">
        <f t="shared" si="4"/>
        <v>#DIV/0!</v>
      </c>
      <c r="Q13" s="44">
        <f>IF(I13&gt;0,I13/I$8,"")</f>
        <v>8.0884180047630316E-2</v>
      </c>
      <c r="R13" s="19">
        <f>J13/J$10</f>
        <v>0.1405789164719162</v>
      </c>
      <c r="T13" s="7"/>
    </row>
    <row r="14" spans="1:20" ht="13.8" thickBot="1" x14ac:dyDescent="0.3">
      <c r="A14" s="81"/>
      <c r="B14" s="70" t="s">
        <v>33</v>
      </c>
      <c r="C14" s="14">
        <f>SUMIF(asignación!$A$6:$A$98,"=1",asignación!$H$6:$H$98)</f>
        <v>0</v>
      </c>
      <c r="D14" s="15">
        <f>SUMIF(asignación!$A$6:$A$98,"=2",asignación!$H$6:$H$98)</f>
        <v>0</v>
      </c>
      <c r="E14" s="15">
        <f>SUMIF(asignación!$A$6:$A$98,"=3",asignación!$H$6:$H$98)</f>
        <v>0</v>
      </c>
      <c r="F14" s="15">
        <f>SUMIF(asignación!$A$6:$A$98,"=4",asignación!$H$6:$H$98)</f>
        <v>0</v>
      </c>
      <c r="G14" s="15">
        <f>SUMIF(asignación!$A$6:$A$98,"=5",asignación!$H$6:$H$98)</f>
        <v>0</v>
      </c>
      <c r="H14" s="15">
        <f>SUMIF(asignación!$A$6:$A$98,"=6",asignación!$H$6:$H$98)</f>
        <v>0</v>
      </c>
      <c r="I14" s="16">
        <f t="shared" si="2"/>
        <v>824.37132400000019</v>
      </c>
      <c r="J14" s="16">
        <v>824.37132400000019</v>
      </c>
      <c r="K14" s="17" t="e">
        <f t="shared" si="3"/>
        <v>#DIV/0!</v>
      </c>
      <c r="L14" s="18" t="e">
        <f t="shared" si="3"/>
        <v>#DIV/0!</v>
      </c>
      <c r="M14" s="18" t="e">
        <f t="shared" si="3"/>
        <v>#DIV/0!</v>
      </c>
      <c r="N14" s="18" t="e">
        <f t="shared" si="3"/>
        <v>#DIV/0!</v>
      </c>
      <c r="O14" s="18" t="e">
        <f t="shared" si="3"/>
        <v>#DIV/0!</v>
      </c>
      <c r="P14" s="18" t="e">
        <f t="shared" si="4"/>
        <v>#DIV/0!</v>
      </c>
      <c r="Q14" s="35">
        <f>IF(I14&gt;0,I14/I$8,"")</f>
        <v>2.5697040061844621E-3</v>
      </c>
      <c r="R14" s="19">
        <f>J14/J$10</f>
        <v>4.4662158240366253E-3</v>
      </c>
      <c r="T14" s="7"/>
    </row>
    <row r="15" spans="1:20" ht="13.2" customHeight="1" x14ac:dyDescent="0.25">
      <c r="A15" s="80" t="s">
        <v>51</v>
      </c>
      <c r="B15" s="31" t="s">
        <v>0</v>
      </c>
      <c r="C15" s="8">
        <f>SUMIF(asignación!$A$6:$A$98,"=1",asignación!$I$6:$I$98)</f>
        <v>0</v>
      </c>
      <c r="D15" s="9">
        <f>SUMIF(asignación!$A$6:$A$98,"=2",asignación!$I$6:$I$98)</f>
        <v>0</v>
      </c>
      <c r="E15" s="9">
        <f>SUMIF(asignación!$A$6:$A$98,"=3",asignación!$I$6:$I$98)</f>
        <v>0</v>
      </c>
      <c r="F15" s="9">
        <f>SUMIF(asignación!$A$6:$A$98,"=4",asignación!$I$6:$I$98)</f>
        <v>0</v>
      </c>
      <c r="G15" s="9">
        <f>SUMIF(asignación!$A$6:$A$98,"=5",asignación!$I$6:$I$98)</f>
        <v>0</v>
      </c>
      <c r="H15" s="9">
        <f>SUMIF(asignación!$A$6:$A$98,"=6",asignación!$I$6:$I$98)</f>
        <v>0</v>
      </c>
      <c r="I15" s="10">
        <f t="shared" si="2"/>
        <v>137025.69335900006</v>
      </c>
      <c r="J15" s="10">
        <v>137025.69335900006</v>
      </c>
      <c r="K15" s="11"/>
      <c r="L15" s="12"/>
      <c r="M15" s="12"/>
      <c r="N15" s="12"/>
      <c r="O15" s="12"/>
      <c r="P15" s="12"/>
      <c r="Q15" s="44"/>
      <c r="R15" s="26"/>
      <c r="T15" s="7"/>
    </row>
    <row r="16" spans="1:20" x14ac:dyDescent="0.25">
      <c r="A16" s="81"/>
      <c r="B16" s="33" t="s">
        <v>2</v>
      </c>
      <c r="C16" s="14">
        <f>SUMIF(asignación!$A$6:$A$98,"=1",asignación!$J$6:$J$98)</f>
        <v>0</v>
      </c>
      <c r="D16" s="15">
        <f>SUMIF(asignación!$A$6:$A$98,"=2",asignación!$J$6:$J$98)</f>
        <v>0</v>
      </c>
      <c r="E16" s="15">
        <f>SUMIF(asignación!$A$6:$A$98,"=3",asignación!$J$6:$J$98)</f>
        <v>0</v>
      </c>
      <c r="F16" s="15">
        <f>SUMIF(asignación!$A$6:$A$98,"=4",asignación!$J$6:$J$98)</f>
        <v>0</v>
      </c>
      <c r="G16" s="15">
        <f>SUMIF(asignación!$A$6:$A$98,"=5",asignación!$J$6:$J$98)</f>
        <v>0</v>
      </c>
      <c r="H16" s="15">
        <f>SUMIF(asignación!$A$6:$A$98,"=6",asignación!$J$6:$J$98)</f>
        <v>0</v>
      </c>
      <c r="I16" s="16">
        <f t="shared" si="2"/>
        <v>50554.879315999991</v>
      </c>
      <c r="J16" s="16">
        <v>50554.879315999991</v>
      </c>
      <c r="K16" s="17" t="e">
        <f t="shared" ref="K16:O18" si="5">C16/C$15</f>
        <v>#DIV/0!</v>
      </c>
      <c r="L16" s="18" t="e">
        <f t="shared" si="5"/>
        <v>#DIV/0!</v>
      </c>
      <c r="M16" s="18" t="e">
        <f t="shared" si="5"/>
        <v>#DIV/0!</v>
      </c>
      <c r="N16" s="18" t="e">
        <f t="shared" si="5"/>
        <v>#DIV/0!</v>
      </c>
      <c r="O16" s="18" t="e">
        <f t="shared" si="5"/>
        <v>#DIV/0!</v>
      </c>
      <c r="P16" s="18" t="e">
        <f t="shared" ref="P16:P18" si="6">H16/H$15</f>
        <v>#DIV/0!</v>
      </c>
      <c r="Q16" s="44">
        <f>IF(I16&gt;0,I16/I$8,"")</f>
        <v>0.15758805786710886</v>
      </c>
      <c r="R16" s="19">
        <f>J16/J$15</f>
        <v>0.36894452475820638</v>
      </c>
      <c r="T16" s="7"/>
    </row>
    <row r="17" spans="1:22" x14ac:dyDescent="0.25">
      <c r="A17" s="81"/>
      <c r="B17" s="71" t="s">
        <v>33</v>
      </c>
      <c r="C17" s="14">
        <f>SUMIF(asignación!$A$6:$A$98,"=1",asignación!$K$6:$K$98)</f>
        <v>0</v>
      </c>
      <c r="D17" s="15">
        <f>SUMIF(asignación!$A$6:$A$98,"=2",asignación!$K$6:$K$98)</f>
        <v>0</v>
      </c>
      <c r="E17" s="15">
        <f>SUMIF(asignación!$A$6:$A$98,"=3",asignación!$K$6:$K$98)</f>
        <v>0</v>
      </c>
      <c r="F17" s="15">
        <f>SUMIF(asignación!$A$6:$A$98,"=4",asignación!$K$6:$K$98)</f>
        <v>0</v>
      </c>
      <c r="G17" s="15">
        <f>SUMIF(asignación!$A$6:$A$98,"=5",asignación!$K$6:$K$98)</f>
        <v>0</v>
      </c>
      <c r="H17" s="15">
        <f>SUMIF(asignación!$A$6:$A$98,"=6",asignación!$K$6:$K$98)</f>
        <v>0</v>
      </c>
      <c r="I17" s="16">
        <f t="shared" si="2"/>
        <v>10176.416802999998</v>
      </c>
      <c r="J17" s="16">
        <v>10176.416802999998</v>
      </c>
      <c r="K17" s="17" t="e">
        <f t="shared" si="5"/>
        <v>#DIV/0!</v>
      </c>
      <c r="L17" s="18" t="e">
        <f t="shared" si="5"/>
        <v>#DIV/0!</v>
      </c>
      <c r="M17" s="18" t="e">
        <f t="shared" si="5"/>
        <v>#DIV/0!</v>
      </c>
      <c r="N17" s="18" t="e">
        <f t="shared" si="5"/>
        <v>#DIV/0!</v>
      </c>
      <c r="O17" s="18" t="e">
        <f t="shared" si="5"/>
        <v>#DIV/0!</v>
      </c>
      <c r="P17" s="18" t="e">
        <f t="shared" si="6"/>
        <v>#DIV/0!</v>
      </c>
      <c r="Q17" s="44">
        <f>IF(I17&gt;0,I17/I$8,"")</f>
        <v>3.1721601984389218E-2</v>
      </c>
      <c r="R17" s="19">
        <f>J17/J$15</f>
        <v>7.4266486478111265E-2</v>
      </c>
      <c r="T17" s="7"/>
    </row>
    <row r="18" spans="1:22" ht="13.8" thickBot="1" x14ac:dyDescent="0.3">
      <c r="A18" s="82"/>
      <c r="B18" s="34" t="s">
        <v>34</v>
      </c>
      <c r="C18" s="20">
        <f>SUMIF(asignación!$A$6:$A$98,"=1",asignación!$L$6:$L$98)</f>
        <v>0</v>
      </c>
      <c r="D18" s="21">
        <f>SUMIF(asignación!$A$6:$A$98,"=2",asignación!$L$6:$L$98)</f>
        <v>0</v>
      </c>
      <c r="E18" s="21">
        <f>SUMIF(asignación!$A$6:$A$98,"=3",asignación!$L$6:$L$98)</f>
        <v>0</v>
      </c>
      <c r="F18" s="21">
        <f>SUMIF(asignación!$A$6:$A$98,"=4",asignación!$L$6:$L$98)</f>
        <v>0</v>
      </c>
      <c r="G18" s="21">
        <f>SUMIF(asignación!$A$6:$A$98,"=5",asignación!$L$6:$L$98)</f>
        <v>0</v>
      </c>
      <c r="H18" s="21">
        <f>SUMIF(asignación!$A$6:$A$98,"=6",asignación!$L$6:$L$98)</f>
        <v>0</v>
      </c>
      <c r="I18" s="22">
        <f t="shared" si="2"/>
        <v>76294.397239999991</v>
      </c>
      <c r="J18" s="22">
        <v>76294.397239999991</v>
      </c>
      <c r="K18" s="23" t="e">
        <f t="shared" si="5"/>
        <v>#DIV/0!</v>
      </c>
      <c r="L18" s="24" t="e">
        <f t="shared" si="5"/>
        <v>#DIV/0!</v>
      </c>
      <c r="M18" s="24" t="e">
        <f t="shared" si="5"/>
        <v>#DIV/0!</v>
      </c>
      <c r="N18" s="24" t="e">
        <f t="shared" si="5"/>
        <v>#DIV/0!</v>
      </c>
      <c r="O18" s="24" t="e">
        <f t="shared" si="5"/>
        <v>#DIV/0!</v>
      </c>
      <c r="P18" s="24" t="e">
        <f t="shared" si="6"/>
        <v>#DIV/0!</v>
      </c>
      <c r="Q18" s="44">
        <f>IF(I18&gt;0,I18/I$8,"")</f>
        <v>0.23782246243812419</v>
      </c>
      <c r="R18" s="25">
        <f>J18/J$15</f>
        <v>0.55678898876368177</v>
      </c>
      <c r="T18" s="7"/>
    </row>
    <row r="19" spans="1:22" ht="13.2" customHeight="1" x14ac:dyDescent="0.25">
      <c r="A19" s="80" t="s">
        <v>29</v>
      </c>
      <c r="B19" s="31" t="s">
        <v>0</v>
      </c>
      <c r="C19" s="8">
        <f>SUMIF(asignación!$A$6:$A$98,"=1",asignación!$M$6:$M$98)</f>
        <v>0</v>
      </c>
      <c r="D19" s="9">
        <f>SUMIF(asignación!$A$6:$A$98,"=2",asignación!$M$6:$M$98)</f>
        <v>0</v>
      </c>
      <c r="E19" s="9">
        <f>SUMIF(asignación!$A$6:$A$98,"=3",asignación!$M$6:$M$98)</f>
        <v>0</v>
      </c>
      <c r="F19" s="9">
        <f>SUMIF(asignación!$A$6:$A$98,"=4",asignación!$M$6:$M$98)</f>
        <v>0</v>
      </c>
      <c r="G19" s="9">
        <f>SUMIF(asignación!$A$6:$A$98,"=5",asignación!$M$6:$M$98)</f>
        <v>0</v>
      </c>
      <c r="H19" s="9">
        <f>SUMIF(asignación!$A$6:$A$98,"=6",asignación!$M$6:$M$98)</f>
        <v>0</v>
      </c>
      <c r="I19" s="10">
        <f t="shared" si="2"/>
        <v>100480.93200499998</v>
      </c>
      <c r="J19" s="10">
        <v>100480.93200499998</v>
      </c>
      <c r="K19" s="11"/>
      <c r="L19" s="12"/>
      <c r="M19" s="12"/>
      <c r="N19" s="12"/>
      <c r="O19" s="12"/>
      <c r="P19" s="12"/>
      <c r="Q19" s="45"/>
      <c r="R19" s="26"/>
      <c r="T19" s="7"/>
    </row>
    <row r="20" spans="1:22" x14ac:dyDescent="0.25">
      <c r="A20" s="81"/>
      <c r="B20" s="33" t="s">
        <v>2</v>
      </c>
      <c r="C20" s="14">
        <f>SUMIF(asignación!$A$6:$A$98,"=1",asignación!$N$6:$N$98)</f>
        <v>0</v>
      </c>
      <c r="D20" s="15">
        <f>SUMIF(asignación!$A$6:$A$98,"=2",asignación!$N$6:$N$98)</f>
        <v>0</v>
      </c>
      <c r="E20" s="15">
        <f>SUMIF(asignación!$A$6:$A$98,"=3",asignación!$N$6:$N$98)</f>
        <v>0</v>
      </c>
      <c r="F20" s="15">
        <f>SUMIF(asignación!$A$6:$A$98,"=4",asignación!$N$6:$N$98)</f>
        <v>0</v>
      </c>
      <c r="G20" s="15">
        <f>SUMIF(asignación!$A$6:$A$98,"=5",asignación!$N$6:$N$98)</f>
        <v>0</v>
      </c>
      <c r="H20" s="15">
        <f>SUMIF(asignación!$A$6:$A$98,"=6",asignación!$N$6:$N$98)</f>
        <v>0</v>
      </c>
      <c r="I20" s="16">
        <f t="shared" si="2"/>
        <v>35646.958820000007</v>
      </c>
      <c r="J20" s="16">
        <v>35646.958820000007</v>
      </c>
      <c r="K20" s="17" t="e">
        <f t="shared" ref="K20:O22" si="7">C20/C$19</f>
        <v>#DIV/0!</v>
      </c>
      <c r="L20" s="18" t="e">
        <f t="shared" si="7"/>
        <v>#DIV/0!</v>
      </c>
      <c r="M20" s="18" t="e">
        <f t="shared" si="7"/>
        <v>#DIV/0!</v>
      </c>
      <c r="N20" s="18" t="e">
        <f t="shared" si="7"/>
        <v>#DIV/0!</v>
      </c>
      <c r="O20" s="18" t="e">
        <f t="shared" si="7"/>
        <v>#DIV/0!</v>
      </c>
      <c r="P20" s="18" t="e">
        <f t="shared" ref="P20:P22" si="8">H20/H$19</f>
        <v>#DIV/0!</v>
      </c>
      <c r="Q20" s="44">
        <f>IF(I20&gt;0,I20/I$8,"")</f>
        <v>0.11111756343437117</v>
      </c>
      <c r="R20" s="19">
        <f>J20/J$19</f>
        <v>0.35476341738376987</v>
      </c>
      <c r="T20" s="7"/>
    </row>
    <row r="21" spans="1:22" x14ac:dyDescent="0.25">
      <c r="A21" s="81"/>
      <c r="B21" s="71" t="s">
        <v>33</v>
      </c>
      <c r="C21" s="14">
        <f>SUMIF(asignación!$A$6:$A$98,"=1",asignación!$O$6:$O$98)</f>
        <v>0</v>
      </c>
      <c r="D21" s="15">
        <f>SUMIF(asignación!$A$6:$A$98,"=2",asignación!$O$6:$O$98)</f>
        <v>0</v>
      </c>
      <c r="E21" s="15">
        <f>SUMIF(asignación!$A$6:$A$98,"=3",asignación!$O$6:$O$98)</f>
        <v>0</v>
      </c>
      <c r="F21" s="15">
        <f>SUMIF(asignación!$A$6:$A$98,"=4",asignación!$O$6:$O$98)</f>
        <v>0</v>
      </c>
      <c r="G21" s="15">
        <f>SUMIF(asignación!$A$6:$A$98,"=5",asignación!$O$6:$O$98)</f>
        <v>0</v>
      </c>
      <c r="H21" s="15">
        <f>SUMIF(asignación!$A$6:$A$98,"=6",asignación!$O$6:$O$98)</f>
        <v>0</v>
      </c>
      <c r="I21" s="16">
        <f t="shared" si="2"/>
        <v>7589.2305360000009</v>
      </c>
      <c r="J21" s="16">
        <v>7589.2305360000009</v>
      </c>
      <c r="K21" s="17" t="e">
        <f t="shared" si="7"/>
        <v>#DIV/0!</v>
      </c>
      <c r="L21" s="18" t="e">
        <f t="shared" si="7"/>
        <v>#DIV/0!</v>
      </c>
      <c r="M21" s="18" t="e">
        <f t="shared" si="7"/>
        <v>#DIV/0!</v>
      </c>
      <c r="N21" s="18" t="e">
        <f t="shared" si="7"/>
        <v>#DIV/0!</v>
      </c>
      <c r="O21" s="18" t="e">
        <f t="shared" si="7"/>
        <v>#DIV/0!</v>
      </c>
      <c r="P21" s="18" t="e">
        <f t="shared" si="8"/>
        <v>#DIV/0!</v>
      </c>
      <c r="Q21" s="44">
        <f>IF(I21&gt;0,I21/I$8,"")</f>
        <v>2.3656907445044329E-2</v>
      </c>
      <c r="R21" s="19">
        <f>J21/J$19</f>
        <v>7.5529061928111471E-2</v>
      </c>
      <c r="T21" s="7"/>
    </row>
    <row r="22" spans="1:22" ht="13.8" thickBot="1" x14ac:dyDescent="0.3">
      <c r="A22" s="82"/>
      <c r="B22" s="34" t="s">
        <v>34</v>
      </c>
      <c r="C22" s="20">
        <f>SUMIF(asignación!$A$6:$A$98,"=1",asignación!$P$6:$P$98)</f>
        <v>0</v>
      </c>
      <c r="D22" s="21">
        <f>SUMIF(asignación!$A$6:$A$98,"=2",asignación!$P$6:$P$98)</f>
        <v>0</v>
      </c>
      <c r="E22" s="21">
        <f>SUMIF(asignación!$A$6:$A$98,"=3",asignación!$P$6:$P$98)</f>
        <v>0</v>
      </c>
      <c r="F22" s="21">
        <f>SUMIF(asignación!$A$6:$A$98,"=4",asignación!$P$6:$P$98)</f>
        <v>0</v>
      </c>
      <c r="G22" s="21">
        <f>SUMIF(asignación!$A$6:$A$98,"=5",asignación!$P$6:$P$98)</f>
        <v>0</v>
      </c>
      <c r="H22" s="21">
        <f>SUMIF(asignación!$A$6:$A$98,"=6",asignación!$P$6:$P$98)</f>
        <v>0</v>
      </c>
      <c r="I22" s="22">
        <f t="shared" si="2"/>
        <v>57244.742649000029</v>
      </c>
      <c r="J22" s="22">
        <v>57244.742649000029</v>
      </c>
      <c r="K22" s="23" t="e">
        <f t="shared" si="7"/>
        <v>#DIV/0!</v>
      </c>
      <c r="L22" s="24" t="e">
        <f t="shared" si="7"/>
        <v>#DIV/0!</v>
      </c>
      <c r="M22" s="24" t="e">
        <f t="shared" si="7"/>
        <v>#DIV/0!</v>
      </c>
      <c r="N22" s="24" t="e">
        <f t="shared" si="7"/>
        <v>#DIV/0!</v>
      </c>
      <c r="O22" s="24" t="e">
        <f t="shared" si="7"/>
        <v>#DIV/0!</v>
      </c>
      <c r="P22" s="24" t="e">
        <f t="shared" si="8"/>
        <v>#DIV/0!</v>
      </c>
      <c r="Q22" s="35">
        <f>IF(I22&gt;0,I22/I$8,"")</f>
        <v>0.17844148654318534</v>
      </c>
      <c r="R22" s="25">
        <f>J22/J$19</f>
        <v>0.56970752068811925</v>
      </c>
      <c r="T22" s="7"/>
    </row>
    <row r="23" spans="1:22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2" ht="15.6" x14ac:dyDescent="0.3">
      <c r="A24" s="1" t="s">
        <v>52</v>
      </c>
    </row>
    <row r="25" spans="1:22" x14ac:dyDescent="0.25">
      <c r="A25" s="79" t="s">
        <v>53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</sheetData>
  <sheetProtection sheet="1" selectLockedCells="1"/>
  <protectedRanges>
    <protectedRange sqref="A3:B3" name="Range1_1"/>
    <protectedRange sqref="C6:H6 K6:P6" name="Range1_2"/>
  </protectedRanges>
  <mergeCells count="8">
    <mergeCell ref="A3:F4"/>
    <mergeCell ref="A25:V30"/>
    <mergeCell ref="A15:A18"/>
    <mergeCell ref="A19:A22"/>
    <mergeCell ref="A10:A14"/>
    <mergeCell ref="K6:R6"/>
    <mergeCell ref="A8:A9"/>
    <mergeCell ref="C6:J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2021-08-24T23:23:36Z</dcterms:modified>
</cp:coreProperties>
</file>